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nees\Documents\AGM 2018\"/>
    </mc:Choice>
  </mc:AlternateContent>
  <bookViews>
    <workbookView xWindow="0" yWindow="0" windowWidth="28800" windowHeight="12435" tabRatio="500"/>
  </bookViews>
  <sheets>
    <sheet name="Budget to actual" sheetId="6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6" l="1"/>
  <c r="D96" i="6"/>
  <c r="D99" i="6"/>
  <c r="D101" i="6"/>
  <c r="D106" i="6"/>
  <c r="D120" i="6"/>
  <c r="D126" i="6"/>
  <c r="D130" i="6"/>
  <c r="D192" i="6"/>
  <c r="D201" i="6"/>
  <c r="D213" i="6"/>
  <c r="D25" i="6"/>
  <c r="D59" i="6"/>
  <c r="D181" i="6" l="1"/>
  <c r="D193" i="6" s="1"/>
  <c r="D60" i="6"/>
  <c r="F212" i="6"/>
  <c r="F211" i="6"/>
  <c r="F210" i="6"/>
  <c r="G210" i="6" s="1"/>
  <c r="F209" i="6"/>
  <c r="F208" i="6"/>
  <c r="F207" i="6"/>
  <c r="F206" i="6"/>
  <c r="G206" i="6" s="1"/>
  <c r="F200" i="6"/>
  <c r="G200" i="6" s="1"/>
  <c r="F199" i="6"/>
  <c r="F198" i="6"/>
  <c r="G198" i="6" s="1"/>
  <c r="F191" i="6"/>
  <c r="G191" i="6" s="1"/>
  <c r="F189" i="6"/>
  <c r="G189" i="6" s="1"/>
  <c r="F187" i="6"/>
  <c r="G187" i="6" s="1"/>
  <c r="F186" i="6"/>
  <c r="G186" i="6" s="1"/>
  <c r="F184" i="6"/>
  <c r="F180" i="6"/>
  <c r="F179" i="6"/>
  <c r="G179" i="6" s="1"/>
  <c r="F177" i="6"/>
  <c r="G177" i="6" s="1"/>
  <c r="F175" i="6"/>
  <c r="G175" i="6" s="1"/>
  <c r="F174" i="6"/>
  <c r="F173" i="6"/>
  <c r="F172" i="6"/>
  <c r="G172" i="6" s="1"/>
  <c r="F171" i="6"/>
  <c r="F170" i="6"/>
  <c r="G170" i="6" s="1"/>
  <c r="F169" i="6"/>
  <c r="G169" i="6" s="1"/>
  <c r="F168" i="6"/>
  <c r="G168" i="6" s="1"/>
  <c r="F167" i="6"/>
  <c r="G167" i="6" s="1"/>
  <c r="F166" i="6"/>
  <c r="F163" i="6"/>
  <c r="G163" i="6" s="1"/>
  <c r="F161" i="6"/>
  <c r="F160" i="6"/>
  <c r="G160" i="6" s="1"/>
  <c r="F158" i="6"/>
  <c r="G158" i="6" s="1"/>
  <c r="F157" i="6"/>
  <c r="F156" i="6"/>
  <c r="F153" i="6"/>
  <c r="F152" i="6"/>
  <c r="G152" i="6" s="1"/>
  <c r="F150" i="6"/>
  <c r="G150" i="6" s="1"/>
  <c r="F148" i="6"/>
  <c r="G148" i="6" s="1"/>
  <c r="F147" i="6"/>
  <c r="G147" i="6" s="1"/>
  <c r="F146" i="6"/>
  <c r="G146" i="6" s="1"/>
  <c r="F144" i="6"/>
  <c r="G144" i="6" s="1"/>
  <c r="F143" i="6"/>
  <c r="F142" i="6"/>
  <c r="G142" i="6" s="1"/>
  <c r="F140" i="6"/>
  <c r="G140" i="6" s="1"/>
  <c r="F139" i="6"/>
  <c r="G139" i="6" s="1"/>
  <c r="F138" i="6"/>
  <c r="F137" i="6"/>
  <c r="G137" i="6" s="1"/>
  <c r="F136" i="6"/>
  <c r="G136" i="6" s="1"/>
  <c r="F133" i="6"/>
  <c r="F132" i="6"/>
  <c r="G132" i="6" s="1"/>
  <c r="F130" i="6"/>
  <c r="G130" i="6" s="1"/>
  <c r="F129" i="6"/>
  <c r="G129" i="6" s="1"/>
  <c r="F128" i="6"/>
  <c r="G128" i="6" s="1"/>
  <c r="F127" i="6"/>
  <c r="G127" i="6" s="1"/>
  <c r="F126" i="6"/>
  <c r="G126" i="6" s="1"/>
  <c r="F125" i="6"/>
  <c r="G125" i="6" s="1"/>
  <c r="F123" i="6"/>
  <c r="G123" i="6" s="1"/>
  <c r="F122" i="6"/>
  <c r="G122" i="6" s="1"/>
  <c r="F121" i="6"/>
  <c r="G121" i="6" s="1"/>
  <c r="F120" i="6"/>
  <c r="G120" i="6" s="1"/>
  <c r="F119" i="6"/>
  <c r="G119" i="6" s="1"/>
  <c r="F117" i="6"/>
  <c r="G117" i="6" s="1"/>
  <c r="F116" i="6"/>
  <c r="G116" i="6" s="1"/>
  <c r="F114" i="6"/>
  <c r="G114" i="6" s="1"/>
  <c r="F112" i="6"/>
  <c r="F111" i="6"/>
  <c r="F109" i="6"/>
  <c r="G109" i="6" s="1"/>
  <c r="F106" i="6"/>
  <c r="G106" i="6" s="1"/>
  <c r="F105" i="6"/>
  <c r="G105" i="6" s="1"/>
  <c r="F104" i="6"/>
  <c r="G104" i="6" s="1"/>
  <c r="F103" i="6"/>
  <c r="G103" i="6" s="1"/>
  <c r="F102" i="6"/>
  <c r="G102" i="6" s="1"/>
  <c r="F101" i="6"/>
  <c r="G101" i="6" s="1"/>
  <c r="F100" i="6"/>
  <c r="G100" i="6" s="1"/>
  <c r="F99" i="6"/>
  <c r="G99" i="6" s="1"/>
  <c r="F98" i="6"/>
  <c r="G98" i="6" s="1"/>
  <c r="F97" i="6"/>
  <c r="G97" i="6" s="1"/>
  <c r="F96" i="6"/>
  <c r="G96" i="6" s="1"/>
  <c r="F95" i="6"/>
  <c r="G95" i="6" s="1"/>
  <c r="F94" i="6"/>
  <c r="F93" i="6"/>
  <c r="G93" i="6" s="1"/>
  <c r="F91" i="6"/>
  <c r="G91" i="6" s="1"/>
  <c r="F90" i="6"/>
  <c r="G90" i="6" s="1"/>
  <c r="F89" i="6"/>
  <c r="F88" i="6"/>
  <c r="G88" i="6" s="1"/>
  <c r="F87" i="6"/>
  <c r="G87" i="6" s="1"/>
  <c r="F86" i="6"/>
  <c r="G86" i="6" s="1"/>
  <c r="F85" i="6"/>
  <c r="G85" i="6" s="1"/>
  <c r="F84" i="6"/>
  <c r="F83" i="6"/>
  <c r="G83" i="6" s="1"/>
  <c r="F81" i="6"/>
  <c r="G81" i="6" s="1"/>
  <c r="F80" i="6"/>
  <c r="G80" i="6" s="1"/>
  <c r="F79" i="6"/>
  <c r="F78" i="6"/>
  <c r="G78" i="6" s="1"/>
  <c r="F77" i="6"/>
  <c r="G77" i="6" s="1"/>
  <c r="F58" i="6"/>
  <c r="G58" i="6" s="1"/>
  <c r="F57" i="6"/>
  <c r="F56" i="6"/>
  <c r="F55" i="6"/>
  <c r="F54" i="6"/>
  <c r="F52" i="6"/>
  <c r="G52" i="6" s="1"/>
  <c r="F50" i="6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F43" i="6"/>
  <c r="G43" i="6" s="1"/>
  <c r="F42" i="6"/>
  <c r="G42" i="6" s="1"/>
  <c r="F40" i="6"/>
  <c r="F39" i="6"/>
  <c r="G39" i="6" s="1"/>
  <c r="F38" i="6"/>
  <c r="G38" i="6" s="1"/>
  <c r="F37" i="6"/>
  <c r="F36" i="6"/>
  <c r="F35" i="6"/>
  <c r="G35" i="6" s="1"/>
  <c r="F34" i="6"/>
  <c r="G34" i="6" s="1"/>
  <c r="F33" i="6"/>
  <c r="G33" i="6" s="1"/>
  <c r="F32" i="6"/>
  <c r="G32" i="6" s="1"/>
  <c r="F31" i="6"/>
  <c r="G31" i="6" s="1"/>
  <c r="F30" i="6"/>
  <c r="F29" i="6"/>
  <c r="G29" i="6" s="1"/>
  <c r="F28" i="6"/>
  <c r="F24" i="6"/>
  <c r="G24" i="6" s="1"/>
  <c r="F23" i="6"/>
  <c r="G23" i="6" s="1"/>
  <c r="F22" i="6"/>
  <c r="G22" i="6" s="1"/>
  <c r="F21" i="6"/>
  <c r="G21" i="6" s="1"/>
  <c r="F19" i="6"/>
  <c r="G19" i="6" s="1"/>
  <c r="F18" i="6"/>
  <c r="F17" i="6"/>
  <c r="G17" i="6" s="1"/>
  <c r="F16" i="6"/>
  <c r="G16" i="6" s="1"/>
  <c r="F15" i="6"/>
  <c r="F14" i="6"/>
  <c r="G14" i="6" s="1"/>
  <c r="F12" i="6"/>
  <c r="G12" i="6" s="1"/>
  <c r="F11" i="6"/>
  <c r="G11" i="6" s="1"/>
  <c r="C9" i="6"/>
  <c r="F9" i="6" s="1"/>
  <c r="G9" i="6" s="1"/>
  <c r="C124" i="6"/>
  <c r="F124" i="6" s="1"/>
  <c r="G124" i="6" s="1"/>
  <c r="F8" i="6"/>
  <c r="G8" i="6" s="1"/>
  <c r="F7" i="6"/>
  <c r="G7" i="6" s="1"/>
  <c r="D195" i="6" l="1"/>
  <c r="D203" i="6" s="1"/>
  <c r="D218" i="6"/>
  <c r="D219" i="6"/>
  <c r="D62" i="6"/>
  <c r="C59" i="6"/>
  <c r="C25" i="6"/>
  <c r="F25" i="6" s="1"/>
  <c r="G25" i="6" l="1"/>
  <c r="F62" i="6"/>
  <c r="D63" i="6"/>
  <c r="D64" i="6" s="1"/>
  <c r="F59" i="6"/>
  <c r="D217" i="6"/>
  <c r="D220" i="6" s="1"/>
  <c r="C213" i="6"/>
  <c r="F213" i="6" s="1"/>
  <c r="C201" i="6"/>
  <c r="F201" i="6" s="1"/>
  <c r="G201" i="6" s="1"/>
  <c r="C192" i="6"/>
  <c r="F192" i="6" s="1"/>
  <c r="C181" i="6"/>
  <c r="F181" i="6" s="1"/>
  <c r="G181" i="6" s="1"/>
  <c r="C63" i="6"/>
  <c r="C62" i="6"/>
  <c r="G62" i="6" l="1"/>
  <c r="G213" i="6"/>
  <c r="F219" i="6"/>
  <c r="G192" i="6"/>
  <c r="F218" i="6"/>
  <c r="G59" i="6"/>
  <c r="F63" i="6"/>
  <c r="F60" i="6"/>
  <c r="F217" i="6"/>
  <c r="F193" i="6"/>
  <c r="D222" i="6"/>
  <c r="C219" i="6"/>
  <c r="C217" i="6"/>
  <c r="D215" i="6"/>
  <c r="C218" i="6"/>
  <c r="C193" i="6"/>
  <c r="C64" i="6"/>
  <c r="C60" i="6"/>
  <c r="G218" i="6" l="1"/>
  <c r="G219" i="6"/>
  <c r="G63" i="6"/>
  <c r="F64" i="6"/>
  <c r="G64" i="6" s="1"/>
  <c r="F220" i="6"/>
  <c r="G217" i="6"/>
  <c r="C220" i="6"/>
  <c r="C195" i="6"/>
  <c r="F195" i="6" s="1"/>
  <c r="G195" i="6" s="1"/>
  <c r="F222" i="6" l="1"/>
  <c r="G220" i="6"/>
  <c r="C222" i="6"/>
  <c r="C203" i="6"/>
  <c r="F203" i="6" s="1"/>
  <c r="G222" i="6" l="1"/>
  <c r="G203" i="6"/>
  <c r="F215" i="6"/>
  <c r="C215" i="6"/>
</calcChain>
</file>

<file path=xl/sharedStrings.xml><?xml version="1.0" encoding="utf-8"?>
<sst xmlns="http://schemas.openxmlformats.org/spreadsheetml/2006/main" count="249" uniqueCount="186">
  <si>
    <t>REVENUE-CORE</t>
  </si>
  <si>
    <t>Expense recovery</t>
  </si>
  <si>
    <t xml:space="preserve">   Associate alumni and supporter @ $10.00/ea</t>
  </si>
  <si>
    <t xml:space="preserve">   Uniform name badges</t>
  </si>
  <si>
    <t xml:space="preserve">   Registration</t>
  </si>
  <si>
    <t>REVENUE-NON CORE</t>
  </si>
  <si>
    <t xml:space="preserve">   Summit supporters</t>
  </si>
  <si>
    <t xml:space="preserve">   Advertising-web banners and newsletter</t>
  </si>
  <si>
    <t xml:space="preserve">   Donations (crowd funding)</t>
  </si>
  <si>
    <t>Expense recovery (external)</t>
  </si>
  <si>
    <t xml:space="preserve">   First aid programs</t>
  </si>
  <si>
    <t>Sales</t>
  </si>
  <si>
    <t>EXPENSES-CORE</t>
  </si>
  <si>
    <t>Board of Directors</t>
  </si>
  <si>
    <t xml:space="preserve">   Meetings - internal</t>
  </si>
  <si>
    <t>CEO (President)</t>
  </si>
  <si>
    <t>Brand and Partners</t>
  </si>
  <si>
    <t xml:space="preserve">   Travel &amp; accommodation</t>
  </si>
  <si>
    <t xml:space="preserve">   Audio visual</t>
  </si>
  <si>
    <t xml:space="preserve">   Speakers and gifts</t>
  </si>
  <si>
    <t xml:space="preserve">   Swag</t>
  </si>
  <si>
    <t xml:space="preserve">   Entertainment</t>
  </si>
  <si>
    <t xml:space="preserve">   Awards</t>
  </si>
  <si>
    <t xml:space="preserve">   Venue (room rental, F&amp;B)</t>
  </si>
  <si>
    <t xml:space="preserve">   Chair (travel, phone, incidentals)</t>
  </si>
  <si>
    <t xml:space="preserve">   Directors (travel, phone, incidentals)</t>
  </si>
  <si>
    <t>Head Office</t>
  </si>
  <si>
    <t xml:space="preserve">   Contingency fund reimbursement</t>
  </si>
  <si>
    <t xml:space="preserve">   Interest and bank charges</t>
  </si>
  <si>
    <t xml:space="preserve">   Professional fees - external audit</t>
  </si>
  <si>
    <t xml:space="preserve">   Patroller resources - ID card</t>
  </si>
  <si>
    <t xml:space="preserve">   Translation</t>
  </si>
  <si>
    <t xml:space="preserve">   National database</t>
  </si>
  <si>
    <t xml:space="preserve">   AD&amp;D and wage replacement</t>
  </si>
  <si>
    <t xml:space="preserve">   D&amp;O liability</t>
  </si>
  <si>
    <t xml:space="preserve">   FIPS membership</t>
  </si>
  <si>
    <t xml:space="preserve">   Fall planning session</t>
  </si>
  <si>
    <t xml:space="preserve">   CISM course</t>
  </si>
  <si>
    <t xml:space="preserve">   Patroller materials and resources</t>
  </si>
  <si>
    <t>Members and Resorts</t>
  </si>
  <si>
    <t>Training and development</t>
  </si>
  <si>
    <t xml:space="preserve">   Exams </t>
  </si>
  <si>
    <t xml:space="preserve">   Instructor resource materials</t>
  </si>
  <si>
    <t>Subtotal non-core expenses</t>
  </si>
  <si>
    <t>EXEPENSES-NON CORE</t>
  </si>
  <si>
    <t>TOTAL NET REVENUES</t>
  </si>
  <si>
    <t>TOTAL OPERATING EXPENSES</t>
  </si>
  <si>
    <t>Meetings:</t>
  </si>
  <si>
    <t>Dues, fees and subscriptions:</t>
  </si>
  <si>
    <t>Insurance:</t>
  </si>
  <si>
    <t>Safety:</t>
  </si>
  <si>
    <t>Educational Resources:</t>
  </si>
  <si>
    <t>Surplus (deficit) before other income</t>
  </si>
  <si>
    <t>Total interest income</t>
  </si>
  <si>
    <t>Surplus (deficit) before other items</t>
  </si>
  <si>
    <t>Interest income</t>
  </si>
  <si>
    <t xml:space="preserve">   Amortization</t>
  </si>
  <si>
    <t xml:space="preserve">   Bad debt expense</t>
  </si>
  <si>
    <t>Total other items</t>
  </si>
  <si>
    <t>Other items</t>
  </si>
  <si>
    <t>Excess (deficiency) for the year</t>
  </si>
  <si>
    <r>
      <t xml:space="preserve">   </t>
    </r>
    <r>
      <rPr>
        <sz val="9"/>
        <color theme="1"/>
        <rFont val="Tahoma"/>
        <family val="2"/>
      </rPr>
      <t>Communications - external</t>
    </r>
  </si>
  <si>
    <t xml:space="preserve">   Marketing strategy &amp; execution</t>
  </si>
  <si>
    <t>Business Operations</t>
  </si>
  <si>
    <t xml:space="preserve">   Division and zone project support</t>
  </si>
  <si>
    <t xml:space="preserve">   Contribution from ski swap</t>
  </si>
  <si>
    <t xml:space="preserve">   General liability</t>
  </si>
  <si>
    <t>Fees</t>
  </si>
  <si>
    <t xml:space="preserve">   Fundscrip gift cards</t>
  </si>
  <si>
    <t xml:space="preserve">   Alpine and Nordic uniforms</t>
  </si>
  <si>
    <t>National conference</t>
  </si>
  <si>
    <t>Fund development (in house)</t>
  </si>
  <si>
    <t>Fund development (external)</t>
  </si>
  <si>
    <t xml:space="preserve">   Rent (Gatineau Zone)</t>
  </si>
  <si>
    <t>Corporate communications:</t>
  </si>
  <si>
    <t>Fund development:</t>
  </si>
  <si>
    <t>National conference:</t>
  </si>
  <si>
    <t xml:space="preserve">   GoToMeeting</t>
  </si>
  <si>
    <t xml:space="preserve">   GoToWebinar </t>
  </si>
  <si>
    <t xml:space="preserve">   Fundscrip gift cards highest fundraiser</t>
  </si>
  <si>
    <t xml:space="preserve">   Gain/loss on disposal of asset</t>
  </si>
  <si>
    <t xml:space="preserve">   Associate on-snow certification @ $75.00/ea</t>
  </si>
  <si>
    <t xml:space="preserve">   AD&amp;D, wage replacement insurance</t>
  </si>
  <si>
    <t xml:space="preserve">   D&amp;O liability insurance</t>
  </si>
  <si>
    <t>Cost of goods sold:</t>
  </si>
  <si>
    <t xml:space="preserve">   One-time non-recurring</t>
  </si>
  <si>
    <t>Subtotal core expenses</t>
  </si>
  <si>
    <t>Subtotal core revenue</t>
  </si>
  <si>
    <t>Subtotal non-core revenue</t>
  </si>
  <si>
    <t xml:space="preserve">   NLC Sales</t>
  </si>
  <si>
    <t xml:space="preserve">   NLC Silent Auction</t>
  </si>
  <si>
    <t xml:space="preserve">   NLC Sponsorships</t>
  </si>
  <si>
    <t xml:space="preserve">   NLC Tradeshow Booths</t>
  </si>
  <si>
    <t xml:space="preserve">   Cost share fall operational meeting</t>
  </si>
  <si>
    <t xml:space="preserve">   Cost share NLC</t>
  </si>
  <si>
    <t xml:space="preserve">   Advertising-Sponsorship</t>
  </si>
  <si>
    <t xml:space="preserve">   Brand Alliance Royalties</t>
  </si>
  <si>
    <t xml:space="preserve">   Affinity Program - AED4Life</t>
  </si>
  <si>
    <t xml:space="preserve">   Affinty Program - Amazon</t>
  </si>
  <si>
    <t xml:space="preserve">   Affinty Program - Johnson Insurance</t>
  </si>
  <si>
    <t xml:space="preserve">   Affinty Program - MBNA</t>
  </si>
  <si>
    <t xml:space="preserve">   Direct mail campaign donations</t>
  </si>
  <si>
    <t xml:space="preserve">   Direct mail campaign non-receipted donations</t>
  </si>
  <si>
    <t xml:space="preserve">   Processing fees</t>
  </si>
  <si>
    <t xml:space="preserve">   Royalty income</t>
  </si>
  <si>
    <t xml:space="preserve">   Supply depot - freight</t>
  </si>
  <si>
    <t xml:space="preserve">   NLC Translation grants</t>
  </si>
  <si>
    <t xml:space="preserve">   Contrbutions from deferred revenue</t>
  </si>
  <si>
    <t xml:space="preserve">   Investment interest earned</t>
  </si>
  <si>
    <t xml:space="preserve">   Interest earned</t>
  </si>
  <si>
    <t xml:space="preserve">   GST/HST expense</t>
  </si>
  <si>
    <t>Other Revenues</t>
  </si>
  <si>
    <t xml:space="preserve">   E-News letters</t>
  </si>
  <si>
    <t xml:space="preserve">   Web page management</t>
  </si>
  <si>
    <t xml:space="preserve">   Direct mail campaign postage</t>
  </si>
  <si>
    <t xml:space="preserve">   Direct mail campaign external services</t>
  </si>
  <si>
    <t xml:space="preserve">   Support staff </t>
  </si>
  <si>
    <t xml:space="preserve">   AC On Site</t>
  </si>
  <si>
    <t xml:space="preserve">   Signage &amp; graphics</t>
  </si>
  <si>
    <t xml:space="preserve">   Commerical insurance</t>
  </si>
  <si>
    <t xml:space="preserve">   First aid manuals</t>
  </si>
  <si>
    <t xml:space="preserve">   ICP module first aid</t>
  </si>
  <si>
    <t xml:space="preserve">   ICP module on snow</t>
  </si>
  <si>
    <t xml:space="preserve">   On line testing</t>
  </si>
  <si>
    <t xml:space="preserve">   CPR/AED</t>
  </si>
  <si>
    <t xml:space="preserve">   Meetings - external (NSP)</t>
  </si>
  <si>
    <t xml:space="preserve">   Meetings - external (CSC)</t>
  </si>
  <si>
    <t xml:space="preserve">   FIPS Conference</t>
  </si>
  <si>
    <t xml:space="preserve">   Over limits legal fees</t>
  </si>
  <si>
    <t xml:space="preserve">   Meetings - internal (with MC)</t>
  </si>
  <si>
    <t xml:space="preserve">   Meetings - internal (with board)</t>
  </si>
  <si>
    <t xml:space="preserve">   Meetings - internal (AGM)</t>
  </si>
  <si>
    <t xml:space="preserve">   On snow seminars</t>
  </si>
  <si>
    <t xml:space="preserve">   ILCOR membership</t>
  </si>
  <si>
    <t xml:space="preserve">   Incidentals</t>
  </si>
  <si>
    <t xml:space="preserve">   Cost of goods sold (HO Supply Depot)</t>
  </si>
  <si>
    <t xml:space="preserve">   Brand Alliance</t>
  </si>
  <si>
    <t xml:space="preserve">   Brand Alliance - freight</t>
  </si>
  <si>
    <t xml:space="preserve">   Freight alpine and nordic uniforms</t>
  </si>
  <si>
    <t xml:space="preserve">   Member certification</t>
  </si>
  <si>
    <t xml:space="preserve">   Head office supply depot sales</t>
  </si>
  <si>
    <t xml:space="preserve">   NLC Registration Fees</t>
  </si>
  <si>
    <t xml:space="preserve">   Advertising-manual sponsorship</t>
  </si>
  <si>
    <t xml:space="preserve">   Partner fees</t>
  </si>
  <si>
    <t xml:space="preserve">   Brand Alliance Sales </t>
  </si>
  <si>
    <t xml:space="preserve">   Donations - unsolicited</t>
  </si>
  <si>
    <t xml:space="preserve">   NLC - travel &amp; accommodation</t>
  </si>
  <si>
    <t xml:space="preserve">   Travel - Zones &amp; Divisions</t>
  </si>
  <si>
    <t xml:space="preserve">   Wages and benefits</t>
  </si>
  <si>
    <t xml:space="preserve">   Office automation (equipment &amp; other)</t>
  </si>
  <si>
    <t xml:space="preserve">   Subcontract</t>
  </si>
  <si>
    <t xml:space="preserve">   Office - telephone, postage, incidentals</t>
  </si>
  <si>
    <t xml:space="preserve">   Office supplies</t>
  </si>
  <si>
    <t xml:space="preserve">   Equipment rentals</t>
  </si>
  <si>
    <t xml:space="preserve">   Overhead - utilities, taxes, services</t>
  </si>
  <si>
    <t xml:space="preserve">   Building repairs &amp; maintenance</t>
  </si>
  <si>
    <t xml:space="preserve">   Professional recruitment fees</t>
  </si>
  <si>
    <t xml:space="preserve">   First aid compettion</t>
  </si>
  <si>
    <t xml:space="preserve">   Industry Events</t>
  </si>
  <si>
    <t>Ref. # Sage GL</t>
  </si>
  <si>
    <t xml:space="preserve">   Endowment fund mgmt fees</t>
  </si>
  <si>
    <t>Core revenue</t>
  </si>
  <si>
    <t>Core expenses</t>
  </si>
  <si>
    <t>Non core expenses</t>
  </si>
  <si>
    <t>Canadian Ski Patrol/Patrouille Canadienne de ski</t>
  </si>
  <si>
    <t>Non core revenue</t>
  </si>
  <si>
    <t xml:space="preserve">   Peer to Peer campaign</t>
  </si>
  <si>
    <t xml:space="preserve">   On snow workshops</t>
  </si>
  <si>
    <t xml:space="preserve">   Travel - Head Office</t>
  </si>
  <si>
    <t>Net surplus (deficit)</t>
  </si>
  <si>
    <t>March 31</t>
  </si>
  <si>
    <t>Line items highlighted in orange should be reviewed for "want or need" purpose, if determined not beneficial to</t>
  </si>
  <si>
    <t>forecast at this time, remove from working document</t>
  </si>
  <si>
    <t xml:space="preserve">   Endowment fund</t>
  </si>
  <si>
    <t>Pam accrued $10,000 for audit fees and $6,100 for amortization</t>
  </si>
  <si>
    <t>Actual to budget as at March 31, 2018</t>
  </si>
  <si>
    <t>VARIANCE</t>
  </si>
  <si>
    <t>%</t>
  </si>
  <si>
    <t>restated to conform with the statement presentation adopted for the current year.</t>
  </si>
  <si>
    <t>-</t>
  </si>
  <si>
    <t xml:space="preserve">   Cost share CSC </t>
  </si>
  <si>
    <t>Comments:</t>
  </si>
  <si>
    <t>BUDGET-2018</t>
  </si>
  <si>
    <t>ACTUAL-2018</t>
  </si>
  <si>
    <t>(a)</t>
  </si>
  <si>
    <t>(a) agrees to audit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</si>
</sst>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0"/>
      <color theme="1"/>
      <name val="Tahoma"/>
      <family val="2"/>
    </font>
    <font>
      <sz val="9"/>
      <color theme="1"/>
      <name val="Arial"/>
      <family val="2"/>
    </font>
    <font>
      <i/>
      <sz val="10"/>
      <color theme="1"/>
      <name val="Tahoma"/>
      <family val="2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i/>
      <sz val="9"/>
      <color theme="1"/>
      <name val="Tahoma"/>
      <family val="2"/>
    </font>
    <font>
      <b/>
      <sz val="9"/>
      <color theme="8" tint="-0.499984740745262"/>
      <name val="Tahoma"/>
      <family val="2"/>
    </font>
    <font>
      <sz val="9"/>
      <color rgb="FFFF0000"/>
      <name val="Tahoma"/>
      <family val="2"/>
    </font>
    <font>
      <b/>
      <i/>
      <sz val="9"/>
      <color theme="1"/>
      <name val="Tahoma"/>
      <family val="2"/>
    </font>
    <font>
      <b/>
      <sz val="9"/>
      <color theme="1"/>
      <name val="Arial"/>
      <family val="2"/>
    </font>
    <font>
      <sz val="9"/>
      <color theme="0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left" vertical="center" wrapText="1" indent="1"/>
    </xf>
    <xf numFmtId="44" fontId="8" fillId="0" borderId="0" xfId="0" applyNumberFormat="1" applyFont="1" applyAlignment="1">
      <alignment horizontal="right" indent="1"/>
    </xf>
    <xf numFmtId="0" fontId="8" fillId="0" borderId="0" xfId="0" applyFont="1"/>
    <xf numFmtId="44" fontId="8" fillId="0" borderId="0" xfId="0" applyNumberFormat="1" applyFont="1"/>
    <xf numFmtId="0" fontId="10" fillId="0" borderId="1" xfId="0" applyFont="1" applyFill="1" applyBorder="1" applyAlignment="1">
      <alignment horizontal="left" vertical="center"/>
    </xf>
    <xf numFmtId="44" fontId="11" fillId="2" borderId="1" xfId="1" applyNumberFormat="1" applyFont="1" applyFill="1" applyBorder="1" applyAlignment="1">
      <alignment horizontal="center" vertical="center" wrapText="1"/>
    </xf>
    <xf numFmtId="44" fontId="7" fillId="6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4" fontId="8" fillId="3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44" fontId="8" fillId="0" borderId="2" xfId="0" applyNumberFormat="1" applyFont="1" applyBorder="1"/>
    <xf numFmtId="0" fontId="10" fillId="0" borderId="0" xfId="0" applyFont="1"/>
    <xf numFmtId="44" fontId="8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Fill="1" applyAlignment="1">
      <alignment horizontal="right" indent="1"/>
    </xf>
    <xf numFmtId="4" fontId="8" fillId="0" borderId="0" xfId="0" applyNumberFormat="1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/>
    <xf numFmtId="0" fontId="7" fillId="0" borderId="0" xfId="0" applyFont="1" applyAlignment="1"/>
    <xf numFmtId="44" fontId="9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44" fontId="8" fillId="0" borderId="3" xfId="0" applyNumberFormat="1" applyFont="1" applyBorder="1"/>
    <xf numFmtId="44" fontId="8" fillId="0" borderId="0" xfId="0" applyNumberFormat="1" applyFont="1" applyBorder="1"/>
    <xf numFmtId="44" fontId="8" fillId="0" borderId="4" xfId="0" applyNumberFormat="1" applyFont="1" applyBorder="1" applyAlignment="1"/>
    <xf numFmtId="0" fontId="2" fillId="0" borderId="0" xfId="0" applyFont="1" applyAlignment="1"/>
    <xf numFmtId="44" fontId="8" fillId="7" borderId="1" xfId="1" applyNumberFormat="1" applyFont="1" applyFill="1" applyBorder="1" applyAlignment="1">
      <alignment horizontal="right"/>
    </xf>
    <xf numFmtId="44" fontId="8" fillId="6" borderId="1" xfId="1" applyNumberFormat="1" applyFont="1" applyFill="1" applyBorder="1" applyAlignment="1">
      <alignment horizontal="center" vertical="center"/>
    </xf>
    <xf numFmtId="44" fontId="15" fillId="5" borderId="1" xfId="0" applyNumberFormat="1" applyFont="1" applyFill="1" applyBorder="1" applyAlignment="1">
      <alignment horizontal="right" vertical="center"/>
    </xf>
    <xf numFmtId="44" fontId="8" fillId="7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44" fontId="7" fillId="0" borderId="0" xfId="0" applyNumberFormat="1" applyFont="1" applyAlignment="1"/>
    <xf numFmtId="10" fontId="8" fillId="7" borderId="1" xfId="1" applyNumberFormat="1" applyFont="1" applyFill="1" applyBorder="1" applyAlignment="1">
      <alignment horizontal="right"/>
    </xf>
    <xf numFmtId="10" fontId="8" fillId="0" borderId="0" xfId="1" applyNumberFormat="1" applyFont="1" applyFill="1" applyBorder="1" applyAlignment="1">
      <alignment horizontal="right"/>
    </xf>
    <xf numFmtId="44" fontId="8" fillId="0" borderId="0" xfId="0" applyNumberFormat="1" applyFont="1" applyFill="1" applyBorder="1"/>
    <xf numFmtId="10" fontId="8" fillId="0" borderId="2" xfId="1" applyNumberFormat="1" applyFont="1" applyFill="1" applyBorder="1" applyAlignment="1">
      <alignment horizontal="right"/>
    </xf>
    <xf numFmtId="10" fontId="8" fillId="0" borderId="3" xfId="1" applyNumberFormat="1" applyFont="1" applyFill="1" applyBorder="1" applyAlignment="1">
      <alignment horizontal="right"/>
    </xf>
    <xf numFmtId="10" fontId="8" fillId="0" borderId="4" xfId="1" applyNumberFormat="1" applyFont="1" applyFill="1" applyBorder="1" applyAlignment="1">
      <alignment horizontal="right"/>
    </xf>
    <xf numFmtId="0" fontId="14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right" wrapText="1" indent="1"/>
    </xf>
    <xf numFmtId="0" fontId="8" fillId="0" borderId="0" xfId="0" applyFont="1" applyFill="1" applyAlignment="1">
      <alignment horizontal="right"/>
    </xf>
    <xf numFmtId="44" fontId="7" fillId="0" borderId="0" xfId="0" applyNumberFormat="1" applyFont="1" applyFill="1" applyAlignment="1"/>
    <xf numFmtId="0" fontId="4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44" fontId="12" fillId="0" borderId="4" xfId="0" applyNumberFormat="1" applyFont="1" applyBorder="1" applyAlignment="1"/>
    <xf numFmtId="44" fontId="17" fillId="0" borderId="0" xfId="0" applyNumberFormat="1" applyFont="1" applyFill="1" applyAlignment="1"/>
    <xf numFmtId="49" fontId="16" fillId="4" borderId="7" xfId="0" applyNumberFormat="1" applyFont="1" applyFill="1" applyBorder="1" applyAlignment="1">
      <alignment horizontal="center" vertical="center" wrapText="1"/>
    </xf>
    <xf numFmtId="49" fontId="16" fillId="4" borderId="8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U230"/>
  <sheetViews>
    <sheetView showGridLines="0" tabSelected="1" workbookViewId="0">
      <pane xSplit="1" ySplit="5" topLeftCell="C6" activePane="bottomRight" state="frozen"/>
      <selection pane="topRight" activeCell="B1" sqref="B1"/>
      <selection pane="bottomLeft" activeCell="A9" sqref="A9"/>
      <selection pane="bottomRight" activeCell="I11" sqref="I11"/>
    </sheetView>
  </sheetViews>
  <sheetFormatPr defaultColWidth="10.875" defaultRowHeight="15" x14ac:dyDescent="0.2"/>
  <cols>
    <col min="1" max="1" width="35.125" style="68" customWidth="1"/>
    <col min="2" max="2" width="8.5" style="28" hidden="1" customWidth="1"/>
    <col min="3" max="4" width="14.625" style="10" customWidth="1"/>
    <col min="5" max="5" width="3.625" style="10" customWidth="1"/>
    <col min="6" max="7" width="14.625" style="10" customWidth="1"/>
    <col min="8" max="21" width="10.875" style="2"/>
    <col min="22" max="16384" width="10.875" style="1"/>
  </cols>
  <sheetData>
    <row r="1" spans="1:21" ht="30" customHeight="1" x14ac:dyDescent="0.2">
      <c r="A1" s="65" t="s">
        <v>164</v>
      </c>
      <c r="B1" s="29"/>
      <c r="J1" s="72"/>
      <c r="M1" s="8"/>
    </row>
    <row r="2" spans="1:21" ht="30" customHeight="1" x14ac:dyDescent="0.2">
      <c r="A2" s="66" t="s">
        <v>175</v>
      </c>
      <c r="B2" s="29"/>
      <c r="M2" s="8"/>
    </row>
    <row r="3" spans="1:21" ht="39.950000000000003" customHeight="1" x14ac:dyDescent="0.2">
      <c r="A3" s="67" t="s">
        <v>170</v>
      </c>
      <c r="B3" s="27"/>
      <c r="C3" s="78" t="s">
        <v>182</v>
      </c>
      <c r="D3" s="79" t="s">
        <v>183</v>
      </c>
      <c r="E3" s="77"/>
      <c r="F3" s="80" t="s">
        <v>176</v>
      </c>
      <c r="G3" s="78" t="s">
        <v>177</v>
      </c>
    </row>
    <row r="4" spans="1:21" ht="22.5" x14ac:dyDescent="0.2">
      <c r="A4" s="7"/>
      <c r="B4" s="27" t="s">
        <v>159</v>
      </c>
      <c r="C4" s="78"/>
      <c r="D4" s="78"/>
      <c r="E4" s="76"/>
      <c r="F4" s="78"/>
      <c r="G4" s="78"/>
    </row>
    <row r="5" spans="1:21" ht="24.95" customHeight="1" x14ac:dyDescent="0.2">
      <c r="A5" s="7" t="s">
        <v>0</v>
      </c>
      <c r="B5" s="27"/>
      <c r="C5" s="36"/>
      <c r="D5" s="43"/>
      <c r="E5" s="43"/>
      <c r="F5" s="43"/>
      <c r="G5" s="43"/>
      <c r="H5" s="64"/>
      <c r="I5" s="64"/>
      <c r="J5" s="64"/>
      <c r="K5" s="64"/>
      <c r="L5" s="64"/>
      <c r="M5" s="64"/>
    </row>
    <row r="6" spans="1:21" s="3" customFormat="1" ht="17.45" customHeight="1" x14ac:dyDescent="0.25">
      <c r="A6" s="34" t="s">
        <v>67</v>
      </c>
      <c r="B6" s="30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3" customFormat="1" ht="17.45" customHeight="1" x14ac:dyDescent="0.15">
      <c r="A7" s="15" t="s">
        <v>2</v>
      </c>
      <c r="B7" s="31">
        <v>4308</v>
      </c>
      <c r="C7" s="51">
        <v>1000</v>
      </c>
      <c r="D7" s="51">
        <v>700</v>
      </c>
      <c r="E7" s="51"/>
      <c r="F7" s="51">
        <f>D7-C7</f>
        <v>-300</v>
      </c>
      <c r="G7" s="58">
        <f>F7/C7</f>
        <v>-0.3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3" customFormat="1" ht="17.45" customHeight="1" x14ac:dyDescent="0.15">
      <c r="A8" s="15" t="s">
        <v>81</v>
      </c>
      <c r="B8" s="31">
        <v>4309</v>
      </c>
      <c r="C8" s="51">
        <v>7500</v>
      </c>
      <c r="D8" s="51">
        <v>75</v>
      </c>
      <c r="E8" s="51"/>
      <c r="F8" s="51">
        <f>D8-C8</f>
        <v>-7425</v>
      </c>
      <c r="G8" s="58">
        <f>F8/C8</f>
        <v>-0.99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3" customFormat="1" ht="17.45" customHeight="1" x14ac:dyDescent="0.15">
      <c r="A9" s="15" t="s">
        <v>139</v>
      </c>
      <c r="B9" s="31">
        <v>4310</v>
      </c>
      <c r="C9" s="51">
        <f>623858-250</f>
        <v>623608</v>
      </c>
      <c r="D9" s="51">
        <v>622697.16</v>
      </c>
      <c r="E9" s="51"/>
      <c r="F9" s="51">
        <f>D9-C9</f>
        <v>-910.8399999999674</v>
      </c>
      <c r="G9" s="58">
        <f>F9/C9</f>
        <v>-1.4605970417312917E-3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3" customFormat="1" ht="17.45" customHeight="1" x14ac:dyDescent="0.25">
      <c r="A10" s="34" t="s">
        <v>11</v>
      </c>
      <c r="B10" s="30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17.45" customHeight="1" x14ac:dyDescent="0.15">
      <c r="A11" s="15" t="s">
        <v>69</v>
      </c>
      <c r="B11" s="31">
        <v>4021</v>
      </c>
      <c r="C11" s="51">
        <v>65000</v>
      </c>
      <c r="D11" s="51">
        <v>100128.47</v>
      </c>
      <c r="E11" s="51"/>
      <c r="F11" s="51">
        <f>D11-C11</f>
        <v>35128.47</v>
      </c>
      <c r="G11" s="58">
        <f>F11/C11</f>
        <v>0.54043799999999997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3" customFormat="1" ht="17.45" customHeight="1" x14ac:dyDescent="0.15">
      <c r="A12" s="15" t="s">
        <v>3</v>
      </c>
      <c r="B12" s="31">
        <v>4022</v>
      </c>
      <c r="C12" s="51">
        <v>4300</v>
      </c>
      <c r="D12" s="51">
        <v>6569.75</v>
      </c>
      <c r="E12" s="51"/>
      <c r="F12" s="51">
        <f>D12-C12</f>
        <v>2269.75</v>
      </c>
      <c r="G12" s="58">
        <f>F12/C12</f>
        <v>0.52784883720930231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3" customFormat="1" ht="17.45" customHeight="1" x14ac:dyDescent="0.25">
      <c r="A13" s="34" t="s">
        <v>70</v>
      </c>
      <c r="B13" s="30"/>
      <c r="C13" s="52"/>
      <c r="D13" s="52"/>
      <c r="E13" s="52"/>
      <c r="F13" s="52"/>
      <c r="G13" s="5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3" customFormat="1" ht="17.45" customHeight="1" x14ac:dyDescent="0.15">
      <c r="A14" s="15" t="s">
        <v>141</v>
      </c>
      <c r="B14" s="31">
        <v>4410</v>
      </c>
      <c r="C14" s="51">
        <v>108650</v>
      </c>
      <c r="D14" s="51">
        <v>108546.14</v>
      </c>
      <c r="E14" s="51"/>
      <c r="F14" s="51">
        <f>D14-C14</f>
        <v>-103.86000000000058</v>
      </c>
      <c r="G14" s="58">
        <f t="shared" ref="G14:G25" si="0">F14/C14</f>
        <v>-9.559134836631439E-4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3" customFormat="1" ht="17.45" customHeight="1" x14ac:dyDescent="0.15">
      <c r="A15" s="15" t="s">
        <v>89</v>
      </c>
      <c r="B15" s="31">
        <v>4430</v>
      </c>
      <c r="C15" s="51">
        <v>0</v>
      </c>
      <c r="D15" s="51">
        <v>1823</v>
      </c>
      <c r="E15" s="51"/>
      <c r="F15" s="51">
        <f t="shared" ref="F15:F25" si="1">D15-C15</f>
        <v>1823</v>
      </c>
      <c r="G15" s="58" t="s">
        <v>179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3" customFormat="1" ht="17.45" customHeight="1" x14ac:dyDescent="0.15">
      <c r="A16" s="15" t="s">
        <v>90</v>
      </c>
      <c r="B16" s="31">
        <v>4440</v>
      </c>
      <c r="C16" s="51">
        <v>4500</v>
      </c>
      <c r="D16" s="51">
        <v>8830</v>
      </c>
      <c r="E16" s="51"/>
      <c r="F16" s="51">
        <f t="shared" si="1"/>
        <v>4330</v>
      </c>
      <c r="G16" s="58">
        <f t="shared" si="0"/>
        <v>0.9622222222222222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3" customFormat="1" ht="17.45" customHeight="1" x14ac:dyDescent="0.15">
      <c r="A17" s="15" t="s">
        <v>91</v>
      </c>
      <c r="B17" s="31">
        <v>4420</v>
      </c>
      <c r="C17" s="51">
        <v>26500</v>
      </c>
      <c r="D17" s="51">
        <v>28485</v>
      </c>
      <c r="E17" s="51"/>
      <c r="F17" s="51">
        <f t="shared" si="1"/>
        <v>1985</v>
      </c>
      <c r="G17" s="58">
        <f t="shared" si="0"/>
        <v>7.4905660377358491E-2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3" customFormat="1" ht="17.45" customHeight="1" x14ac:dyDescent="0.15">
      <c r="A18" s="15" t="s">
        <v>92</v>
      </c>
      <c r="B18" s="31">
        <v>4415</v>
      </c>
      <c r="C18" s="51">
        <v>0</v>
      </c>
      <c r="D18" s="51">
        <v>250</v>
      </c>
      <c r="E18" s="51"/>
      <c r="F18" s="51">
        <f t="shared" si="1"/>
        <v>250</v>
      </c>
      <c r="G18" s="58" t="s">
        <v>179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3" customFormat="1" ht="17.45" customHeight="1" x14ac:dyDescent="0.15">
      <c r="A19" s="15" t="s">
        <v>106</v>
      </c>
      <c r="B19" s="31">
        <v>4445</v>
      </c>
      <c r="C19" s="51">
        <v>5000</v>
      </c>
      <c r="D19" s="51">
        <v>0</v>
      </c>
      <c r="E19" s="51"/>
      <c r="F19" s="51">
        <f t="shared" si="1"/>
        <v>-5000</v>
      </c>
      <c r="G19" s="58">
        <f t="shared" si="0"/>
        <v>-1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3" customFormat="1" ht="17.45" customHeight="1" x14ac:dyDescent="0.25">
      <c r="A20" s="34" t="s">
        <v>1</v>
      </c>
      <c r="B20" s="30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3" customFormat="1" ht="17.45" customHeight="1" x14ac:dyDescent="0.15">
      <c r="A21" s="15" t="s">
        <v>82</v>
      </c>
      <c r="B21" s="31">
        <v>4710</v>
      </c>
      <c r="C21" s="51">
        <v>13680</v>
      </c>
      <c r="D21" s="51">
        <v>14223.06</v>
      </c>
      <c r="E21" s="51"/>
      <c r="F21" s="51">
        <f t="shared" si="1"/>
        <v>543.05999999999949</v>
      </c>
      <c r="G21" s="58">
        <f t="shared" si="0"/>
        <v>3.9697368421052592E-2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3" customFormat="1" ht="17.45" customHeight="1" x14ac:dyDescent="0.15">
      <c r="A22" s="15" t="s">
        <v>83</v>
      </c>
      <c r="B22" s="31">
        <v>4715</v>
      </c>
      <c r="C22" s="51">
        <v>5634</v>
      </c>
      <c r="D22" s="51">
        <v>5208.1099999999997</v>
      </c>
      <c r="E22" s="51"/>
      <c r="F22" s="51">
        <f t="shared" si="1"/>
        <v>-425.89000000000033</v>
      </c>
      <c r="G22" s="58">
        <f t="shared" si="0"/>
        <v>-7.5592829250976268E-2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3" customFormat="1" ht="17.45" customHeight="1" x14ac:dyDescent="0.15">
      <c r="A23" s="15" t="s">
        <v>93</v>
      </c>
      <c r="B23" s="31">
        <v>4720</v>
      </c>
      <c r="C23" s="51">
        <v>10000</v>
      </c>
      <c r="D23" s="51">
        <v>9796.41</v>
      </c>
      <c r="E23" s="51"/>
      <c r="F23" s="51">
        <f t="shared" si="1"/>
        <v>-203.59000000000015</v>
      </c>
      <c r="G23" s="58">
        <f t="shared" si="0"/>
        <v>-2.0359000000000016E-2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3" customFormat="1" ht="17.45" customHeight="1" x14ac:dyDescent="0.15">
      <c r="A24" s="15" t="s">
        <v>94</v>
      </c>
      <c r="B24" s="31">
        <v>4725</v>
      </c>
      <c r="C24" s="51">
        <v>13000</v>
      </c>
      <c r="D24" s="51">
        <v>21525.77</v>
      </c>
      <c r="E24" s="51"/>
      <c r="F24" s="51">
        <f t="shared" si="1"/>
        <v>8525.77</v>
      </c>
      <c r="G24" s="58">
        <f t="shared" si="0"/>
        <v>0.65582846153846153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3" customFormat="1" ht="17.45" customHeight="1" x14ac:dyDescent="0.15">
      <c r="A25" s="34" t="s">
        <v>87</v>
      </c>
      <c r="B25" s="30"/>
      <c r="C25" s="51">
        <f>SUM(C7:C24)</f>
        <v>888372</v>
      </c>
      <c r="D25" s="51">
        <f>SUM(D7:D24)</f>
        <v>928857.87000000011</v>
      </c>
      <c r="E25" s="51"/>
      <c r="F25" s="51">
        <f t="shared" si="1"/>
        <v>40485.870000000112</v>
      </c>
      <c r="G25" s="58">
        <f t="shared" si="0"/>
        <v>4.5573104510272848E-2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3" customFormat="1" ht="24.95" customHeight="1" x14ac:dyDescent="0.25">
      <c r="A26" s="7" t="s">
        <v>5</v>
      </c>
      <c r="B26" s="27"/>
      <c r="C26" s="13"/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3" customFormat="1" ht="17.45" customHeight="1" x14ac:dyDescent="0.25">
      <c r="A27" s="34" t="s">
        <v>71</v>
      </c>
      <c r="B27" s="30"/>
      <c r="C27" s="13"/>
      <c r="D27" s="13"/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3" customFormat="1" ht="17.45" customHeight="1" x14ac:dyDescent="0.15">
      <c r="A28" s="15" t="s">
        <v>142</v>
      </c>
      <c r="B28" s="31">
        <v>4210</v>
      </c>
      <c r="C28" s="51">
        <v>0</v>
      </c>
      <c r="D28" s="51">
        <v>600</v>
      </c>
      <c r="E28" s="51"/>
      <c r="F28" s="51">
        <f t="shared" ref="F28:F59" si="2">D28-C28</f>
        <v>600</v>
      </c>
      <c r="G28" s="58" t="s">
        <v>179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3" customFormat="1" ht="17.45" customHeight="1" x14ac:dyDescent="0.15">
      <c r="A29" s="15" t="s">
        <v>95</v>
      </c>
      <c r="B29" s="31">
        <v>4215</v>
      </c>
      <c r="C29" s="51">
        <v>24000</v>
      </c>
      <c r="D29" s="51">
        <v>3000</v>
      </c>
      <c r="E29" s="51"/>
      <c r="F29" s="51">
        <f t="shared" si="2"/>
        <v>-21000</v>
      </c>
      <c r="G29" s="58">
        <f t="shared" ref="G29:G59" si="3">F29/C29</f>
        <v>-0.875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3" customFormat="1" ht="17.45" customHeight="1" x14ac:dyDescent="0.15">
      <c r="A30" s="15" t="s">
        <v>7</v>
      </c>
      <c r="B30" s="31">
        <v>4220</v>
      </c>
      <c r="C30" s="51">
        <v>0</v>
      </c>
      <c r="D30" s="51">
        <v>0</v>
      </c>
      <c r="E30" s="51"/>
      <c r="F30" s="51">
        <f t="shared" si="2"/>
        <v>0</v>
      </c>
      <c r="G30" s="58" t="s">
        <v>179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3" customFormat="1" ht="17.45" customHeight="1" x14ac:dyDescent="0.15">
      <c r="A31" s="15" t="s">
        <v>144</v>
      </c>
      <c r="B31" s="31">
        <v>4025</v>
      </c>
      <c r="C31" s="51">
        <v>2000</v>
      </c>
      <c r="D31" s="51">
        <v>8258</v>
      </c>
      <c r="E31" s="51"/>
      <c r="F31" s="51">
        <f t="shared" si="2"/>
        <v>6258</v>
      </c>
      <c r="G31" s="58">
        <f t="shared" si="3"/>
        <v>3.129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3" customFormat="1" ht="17.45" customHeight="1" x14ac:dyDescent="0.15">
      <c r="A32" s="15" t="s">
        <v>96</v>
      </c>
      <c r="B32" s="31">
        <v>4026</v>
      </c>
      <c r="C32" s="51">
        <v>500</v>
      </c>
      <c r="D32" s="51">
        <v>3940.81</v>
      </c>
      <c r="E32" s="51"/>
      <c r="F32" s="51">
        <f t="shared" si="2"/>
        <v>3440.81</v>
      </c>
      <c r="G32" s="58">
        <f t="shared" si="3"/>
        <v>6.8816199999999998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3" customFormat="1" ht="17.45" customHeight="1" x14ac:dyDescent="0.15">
      <c r="A33" s="15" t="s">
        <v>65</v>
      </c>
      <c r="B33" s="31">
        <v>4385</v>
      </c>
      <c r="C33" s="51">
        <v>15000</v>
      </c>
      <c r="D33" s="51">
        <v>9725.5</v>
      </c>
      <c r="E33" s="51"/>
      <c r="F33" s="51">
        <f t="shared" si="2"/>
        <v>-5274.5</v>
      </c>
      <c r="G33" s="58">
        <f t="shared" si="3"/>
        <v>-0.35163333333333335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3" customFormat="1" ht="17.45" customHeight="1" x14ac:dyDescent="0.15">
      <c r="A34" s="15" t="s">
        <v>64</v>
      </c>
      <c r="B34" s="31">
        <v>4370</v>
      </c>
      <c r="C34" s="51">
        <v>34000</v>
      </c>
      <c r="D34" s="51">
        <v>569.88</v>
      </c>
      <c r="E34" s="51"/>
      <c r="F34" s="51">
        <f t="shared" si="2"/>
        <v>-33430.120000000003</v>
      </c>
      <c r="G34" s="58">
        <f t="shared" si="3"/>
        <v>-0.98323882352941183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3" customFormat="1" ht="17.45" customHeight="1" x14ac:dyDescent="0.15">
      <c r="A35" s="15" t="s">
        <v>140</v>
      </c>
      <c r="B35" s="31">
        <v>4020</v>
      </c>
      <c r="C35" s="51">
        <v>500</v>
      </c>
      <c r="D35" s="51">
        <v>8126.29</v>
      </c>
      <c r="E35" s="51"/>
      <c r="F35" s="51">
        <f t="shared" si="2"/>
        <v>7626.29</v>
      </c>
      <c r="G35" s="58">
        <f t="shared" si="3"/>
        <v>15.25258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3" customFormat="1" ht="17.45" customHeight="1" x14ac:dyDescent="0.15">
      <c r="A36" s="15" t="s">
        <v>166</v>
      </c>
      <c r="B36" s="31"/>
      <c r="C36" s="51">
        <v>0</v>
      </c>
      <c r="D36" s="51">
        <v>0</v>
      </c>
      <c r="E36" s="51"/>
      <c r="F36" s="51">
        <f t="shared" si="2"/>
        <v>0</v>
      </c>
      <c r="G36" s="58" t="s">
        <v>179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3" customFormat="1" ht="17.45" customHeight="1" x14ac:dyDescent="0.15">
      <c r="A37" s="15" t="s">
        <v>103</v>
      </c>
      <c r="B37" s="31">
        <v>4045</v>
      </c>
      <c r="C37" s="51">
        <v>0</v>
      </c>
      <c r="D37" s="51">
        <v>756.5</v>
      </c>
      <c r="E37" s="51"/>
      <c r="F37" s="51">
        <f t="shared" si="2"/>
        <v>756.5</v>
      </c>
      <c r="G37" s="58" t="s">
        <v>179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3" customFormat="1" ht="17.45" customHeight="1" x14ac:dyDescent="0.15">
      <c r="A38" s="15" t="s">
        <v>104</v>
      </c>
      <c r="B38" s="31">
        <v>4685</v>
      </c>
      <c r="C38" s="51">
        <v>500</v>
      </c>
      <c r="D38" s="51">
        <v>350</v>
      </c>
      <c r="E38" s="51"/>
      <c r="F38" s="51">
        <f t="shared" si="2"/>
        <v>-150</v>
      </c>
      <c r="G38" s="58">
        <f t="shared" si="3"/>
        <v>-0.3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3" customFormat="1" ht="17.45" customHeight="1" x14ac:dyDescent="0.15">
      <c r="A39" s="15" t="s">
        <v>6</v>
      </c>
      <c r="B39" s="31">
        <v>4160</v>
      </c>
      <c r="C39" s="51">
        <v>12000</v>
      </c>
      <c r="D39" s="51">
        <v>7037.92</v>
      </c>
      <c r="E39" s="51"/>
      <c r="F39" s="51">
        <f t="shared" si="2"/>
        <v>-4962.08</v>
      </c>
      <c r="G39" s="58">
        <f t="shared" si="3"/>
        <v>-0.41350666666666663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3" customFormat="1" ht="17.45" customHeight="1" x14ac:dyDescent="0.15">
      <c r="A40" s="15" t="s">
        <v>105</v>
      </c>
      <c r="B40" s="31">
        <v>4080</v>
      </c>
      <c r="C40" s="51">
        <v>0</v>
      </c>
      <c r="D40" s="51">
        <v>8312.9699999999993</v>
      </c>
      <c r="E40" s="51"/>
      <c r="F40" s="51">
        <f t="shared" si="2"/>
        <v>8312.9699999999993</v>
      </c>
      <c r="G40" s="58" t="s">
        <v>179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3" customFormat="1" ht="17.45" customHeight="1" x14ac:dyDescent="0.25">
      <c r="A41" s="34" t="s">
        <v>72</v>
      </c>
      <c r="B41" s="30"/>
      <c r="C41" s="13"/>
      <c r="D41" s="13"/>
      <c r="E41" s="13"/>
      <c r="F41" s="13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3" customFormat="1" ht="17.45" customHeight="1" x14ac:dyDescent="0.15">
      <c r="A42" s="15" t="s">
        <v>97</v>
      </c>
      <c r="B42" s="31">
        <v>4165</v>
      </c>
      <c r="C42" s="51">
        <v>2400</v>
      </c>
      <c r="D42" s="51">
        <v>0</v>
      </c>
      <c r="E42" s="51"/>
      <c r="F42" s="51">
        <f t="shared" si="2"/>
        <v>-2400</v>
      </c>
      <c r="G42" s="58">
        <f t="shared" si="3"/>
        <v>-1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3" customFormat="1" ht="17.45" customHeight="1" x14ac:dyDescent="0.15">
      <c r="A43" s="15" t="s">
        <v>98</v>
      </c>
      <c r="B43" s="31">
        <v>4135</v>
      </c>
      <c r="C43" s="51">
        <v>3000</v>
      </c>
      <c r="D43" s="51">
        <v>842.62</v>
      </c>
      <c r="E43" s="51"/>
      <c r="F43" s="51">
        <f t="shared" si="2"/>
        <v>-2157.38</v>
      </c>
      <c r="G43" s="58">
        <f t="shared" si="3"/>
        <v>-0.71912666666666669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3" customFormat="1" ht="17.45" customHeight="1" x14ac:dyDescent="0.15">
      <c r="A44" s="15" t="s">
        <v>99</v>
      </c>
      <c r="B44" s="31">
        <v>4170</v>
      </c>
      <c r="C44" s="51">
        <v>2500</v>
      </c>
      <c r="D44" s="51">
        <v>3335.4</v>
      </c>
      <c r="E44" s="51"/>
      <c r="F44" s="51">
        <f t="shared" si="2"/>
        <v>835.40000000000009</v>
      </c>
      <c r="G44" s="58">
        <f t="shared" si="3"/>
        <v>0.33416000000000001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3" customFormat="1" ht="17.45" customHeight="1" x14ac:dyDescent="0.15">
      <c r="A45" s="15" t="s">
        <v>100</v>
      </c>
      <c r="B45" s="31">
        <v>4175</v>
      </c>
      <c r="C45" s="51">
        <v>2500</v>
      </c>
      <c r="D45" s="51">
        <v>1715.53</v>
      </c>
      <c r="E45" s="51"/>
      <c r="F45" s="51">
        <f t="shared" si="2"/>
        <v>-784.47</v>
      </c>
      <c r="G45" s="58">
        <f t="shared" si="3"/>
        <v>-0.31378800000000001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3" customFormat="1" ht="17.45" customHeight="1" x14ac:dyDescent="0.15">
      <c r="A46" s="15" t="s">
        <v>101</v>
      </c>
      <c r="B46" s="31">
        <v>4110</v>
      </c>
      <c r="C46" s="51">
        <v>37500</v>
      </c>
      <c r="D46" s="51">
        <v>36833</v>
      </c>
      <c r="E46" s="51"/>
      <c r="F46" s="51">
        <f t="shared" si="2"/>
        <v>-667</v>
      </c>
      <c r="G46" s="58">
        <f t="shared" si="3"/>
        <v>-1.7786666666666666E-2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3" customFormat="1" ht="17.45" customHeight="1" x14ac:dyDescent="0.15">
      <c r="A47" s="15" t="s">
        <v>102</v>
      </c>
      <c r="B47" s="31">
        <v>4120</v>
      </c>
      <c r="C47" s="51">
        <v>37500</v>
      </c>
      <c r="D47" s="51">
        <v>18072.990000000002</v>
      </c>
      <c r="E47" s="51"/>
      <c r="F47" s="51">
        <f t="shared" si="2"/>
        <v>-19427.009999999998</v>
      </c>
      <c r="G47" s="58">
        <f t="shared" si="3"/>
        <v>-0.5180536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3" customFormat="1" ht="17.45" customHeight="1" x14ac:dyDescent="0.15">
      <c r="A48" s="15" t="s">
        <v>145</v>
      </c>
      <c r="B48" s="31">
        <v>4325</v>
      </c>
      <c r="C48" s="51">
        <v>18000</v>
      </c>
      <c r="D48" s="51">
        <v>0</v>
      </c>
      <c r="E48" s="51"/>
      <c r="F48" s="51">
        <f t="shared" si="2"/>
        <v>-18000</v>
      </c>
      <c r="G48" s="58">
        <f t="shared" si="3"/>
        <v>-1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3" customFormat="1" ht="17.45" customHeight="1" x14ac:dyDescent="0.15">
      <c r="A49" s="15" t="s">
        <v>8</v>
      </c>
      <c r="B49" s="33"/>
      <c r="C49" s="51">
        <v>5000</v>
      </c>
      <c r="D49" s="51">
        <v>0</v>
      </c>
      <c r="E49" s="51"/>
      <c r="F49" s="51">
        <f t="shared" si="2"/>
        <v>-5000</v>
      </c>
      <c r="G49" s="58">
        <f t="shared" si="3"/>
        <v>-1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3" customFormat="1" ht="17.45" customHeight="1" x14ac:dyDescent="0.15">
      <c r="A50" s="15" t="s">
        <v>68</v>
      </c>
      <c r="B50" s="33"/>
      <c r="C50" s="51">
        <v>2950</v>
      </c>
      <c r="D50" s="51">
        <v>0</v>
      </c>
      <c r="E50" s="51"/>
      <c r="F50" s="51">
        <f t="shared" si="2"/>
        <v>-2950</v>
      </c>
      <c r="G50" s="58">
        <f t="shared" si="3"/>
        <v>-1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3" customFormat="1" ht="17.45" customHeight="1" x14ac:dyDescent="0.25">
      <c r="A51" s="34" t="s">
        <v>9</v>
      </c>
      <c r="B51" s="30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3" customFormat="1" ht="17.45" customHeight="1" x14ac:dyDescent="0.15">
      <c r="A52" s="15" t="s">
        <v>180</v>
      </c>
      <c r="B52" s="31">
        <v>4730</v>
      </c>
      <c r="C52" s="51">
        <v>2500</v>
      </c>
      <c r="D52" s="51">
        <v>1918.05</v>
      </c>
      <c r="E52" s="51"/>
      <c r="F52" s="51">
        <f t="shared" si="2"/>
        <v>-581.95000000000005</v>
      </c>
      <c r="G52" s="58">
        <f t="shared" si="3"/>
        <v>-0.23278000000000001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3" customFormat="1" ht="17.45" customHeight="1" x14ac:dyDescent="0.25">
      <c r="A53" s="34" t="s">
        <v>111</v>
      </c>
      <c r="B53" s="30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s="3" customFormat="1" ht="17.45" customHeight="1" x14ac:dyDescent="0.15">
      <c r="A54" s="15" t="s">
        <v>107</v>
      </c>
      <c r="B54" s="31">
        <v>4630</v>
      </c>
      <c r="C54" s="51">
        <v>0</v>
      </c>
      <c r="D54" s="51">
        <v>0</v>
      </c>
      <c r="E54" s="51"/>
      <c r="F54" s="51">
        <f t="shared" si="2"/>
        <v>0</v>
      </c>
      <c r="G54" s="58" t="s">
        <v>179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s="3" customFormat="1" ht="17.45" customHeight="1" x14ac:dyDescent="0.15">
      <c r="A55" s="15" t="s">
        <v>10</v>
      </c>
      <c r="B55" s="31">
        <v>4510</v>
      </c>
      <c r="C55" s="51">
        <v>0</v>
      </c>
      <c r="D55" s="51">
        <v>0</v>
      </c>
      <c r="E55" s="51"/>
      <c r="F55" s="51">
        <f t="shared" si="2"/>
        <v>0</v>
      </c>
      <c r="G55" s="58" t="s">
        <v>179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s="3" customFormat="1" ht="17.45" customHeight="1" x14ac:dyDescent="0.15">
      <c r="A56" s="15" t="s">
        <v>167</v>
      </c>
      <c r="B56" s="31"/>
      <c r="C56" s="51">
        <v>0</v>
      </c>
      <c r="D56" s="51">
        <v>0</v>
      </c>
      <c r="E56" s="51"/>
      <c r="F56" s="51">
        <f t="shared" si="2"/>
        <v>0</v>
      </c>
      <c r="G56" s="58" t="s">
        <v>179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3" customFormat="1" ht="17.45" customHeight="1" x14ac:dyDescent="0.15">
      <c r="A57" s="15" t="s">
        <v>143</v>
      </c>
      <c r="B57" s="31">
        <v>4610</v>
      </c>
      <c r="C57" s="51">
        <v>0</v>
      </c>
      <c r="D57" s="51">
        <v>0</v>
      </c>
      <c r="E57" s="51"/>
      <c r="F57" s="51">
        <f t="shared" si="2"/>
        <v>0</v>
      </c>
      <c r="G57" s="58" t="s">
        <v>179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s="3" customFormat="1" ht="17.45" customHeight="1" x14ac:dyDescent="0.15">
      <c r="A58" s="15" t="s">
        <v>73</v>
      </c>
      <c r="B58" s="31">
        <v>4155</v>
      </c>
      <c r="C58" s="51">
        <v>3780</v>
      </c>
      <c r="D58" s="51">
        <v>3600</v>
      </c>
      <c r="E58" s="51"/>
      <c r="F58" s="51">
        <f t="shared" si="2"/>
        <v>-180</v>
      </c>
      <c r="G58" s="58">
        <f t="shared" si="3"/>
        <v>-4.7619047619047616E-2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3" customFormat="1" ht="17.45" customHeight="1" x14ac:dyDescent="0.15">
      <c r="A59" s="34" t="s">
        <v>88</v>
      </c>
      <c r="B59" s="30"/>
      <c r="C59" s="51">
        <f>SUM(C28:C58)</f>
        <v>206130</v>
      </c>
      <c r="D59" s="51">
        <f>SUM(D28:D58)</f>
        <v>116995.46</v>
      </c>
      <c r="E59" s="51"/>
      <c r="F59" s="51">
        <f t="shared" si="2"/>
        <v>-89134.54</v>
      </c>
      <c r="G59" s="58">
        <f t="shared" si="3"/>
        <v>-0.43241905593557461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3" customFormat="1" ht="20.100000000000001" customHeight="1" x14ac:dyDescent="0.25">
      <c r="A60" s="18" t="s">
        <v>45</v>
      </c>
      <c r="B60" s="32"/>
      <c r="C60" s="53">
        <f>C25+C59</f>
        <v>1094502</v>
      </c>
      <c r="D60" s="53">
        <f>D25+D59</f>
        <v>1045853.3300000001</v>
      </c>
      <c r="E60" s="53"/>
      <c r="F60" s="53">
        <f>F25+F59</f>
        <v>-48648.669999999882</v>
      </c>
      <c r="G60" s="53"/>
      <c r="H60" s="16"/>
      <c r="I60" s="16"/>
      <c r="J60" s="16"/>
      <c r="K60" s="16"/>
      <c r="L60" s="16"/>
      <c r="M60" s="16"/>
      <c r="N60" s="16"/>
      <c r="O60" s="16"/>
      <c r="P60" s="14"/>
      <c r="Q60" s="14"/>
      <c r="R60" s="14"/>
      <c r="S60" s="14"/>
      <c r="T60" s="14"/>
      <c r="U60" s="14"/>
    </row>
    <row r="61" spans="1:21" s="3" customFormat="1" ht="20.100000000000001" customHeight="1" x14ac:dyDescent="0.15">
      <c r="A61" s="68"/>
      <c r="B61" s="28"/>
      <c r="C61" s="10"/>
      <c r="D61" s="10"/>
      <c r="E61" s="10"/>
      <c r="F61" s="10"/>
      <c r="G61" s="10"/>
      <c r="H61" s="16"/>
      <c r="I61" s="16"/>
      <c r="J61" s="16"/>
      <c r="K61" s="16"/>
      <c r="L61" s="16"/>
      <c r="M61" s="16"/>
      <c r="N61" s="16"/>
      <c r="O61" s="16"/>
      <c r="P61" s="14"/>
      <c r="Q61" s="14"/>
      <c r="R61" s="14"/>
      <c r="S61" s="14"/>
      <c r="T61" s="14"/>
      <c r="U61" s="14"/>
    </row>
    <row r="62" spans="1:21" s="3" customFormat="1" ht="20.100000000000001" customHeight="1" x14ac:dyDescent="0.15">
      <c r="A62" s="69" t="s">
        <v>161</v>
      </c>
      <c r="B62" s="28"/>
      <c r="C62" s="10">
        <f>C25</f>
        <v>888372</v>
      </c>
      <c r="D62" s="10">
        <f>D25</f>
        <v>928857.87000000011</v>
      </c>
      <c r="E62" s="10"/>
      <c r="F62" s="10">
        <f>F25</f>
        <v>40485.870000000112</v>
      </c>
      <c r="G62" s="59">
        <f t="shared" ref="G62:G64" si="4">F62/C62</f>
        <v>4.5573104510272848E-2</v>
      </c>
      <c r="H62" s="16"/>
      <c r="I62" s="16"/>
      <c r="J62" s="16"/>
      <c r="K62" s="16"/>
      <c r="L62" s="16"/>
      <c r="M62" s="16"/>
      <c r="N62" s="16"/>
      <c r="O62" s="16"/>
      <c r="P62" s="14"/>
      <c r="Q62" s="14"/>
      <c r="R62" s="14"/>
      <c r="S62" s="14"/>
      <c r="T62" s="14"/>
      <c r="U62" s="14"/>
    </row>
    <row r="63" spans="1:21" s="4" customFormat="1" ht="18" customHeight="1" x14ac:dyDescent="0.2">
      <c r="A63" s="69" t="s">
        <v>165</v>
      </c>
      <c r="B63" s="28"/>
      <c r="C63" s="19">
        <f>C59</f>
        <v>206130</v>
      </c>
      <c r="D63" s="19">
        <f>D59</f>
        <v>116995.46</v>
      </c>
      <c r="E63" s="19"/>
      <c r="F63" s="19">
        <f>F59</f>
        <v>-89134.54</v>
      </c>
      <c r="G63" s="61">
        <f t="shared" si="4"/>
        <v>-0.43241905593557461</v>
      </c>
      <c r="H63" s="22"/>
      <c r="I63" s="22"/>
      <c r="J63" s="22"/>
      <c r="K63" s="22"/>
      <c r="L63" s="22"/>
      <c r="M63" s="22"/>
      <c r="N63" s="22"/>
      <c r="O63" s="22"/>
      <c r="P63" s="9"/>
      <c r="Q63" s="9"/>
      <c r="R63" s="9"/>
      <c r="S63" s="9"/>
      <c r="T63" s="9"/>
      <c r="U63" s="9"/>
    </row>
    <row r="64" spans="1:21" s="4" customFormat="1" ht="18" customHeight="1" x14ac:dyDescent="0.2">
      <c r="A64" s="68"/>
      <c r="B64" s="28"/>
      <c r="C64" s="10">
        <f>SUM(C61:C63)</f>
        <v>1094502</v>
      </c>
      <c r="D64" s="10">
        <f>SUM(D61:D63)</f>
        <v>1045853.3300000001</v>
      </c>
      <c r="E64" s="10"/>
      <c r="F64" s="10">
        <f>SUM(F61:F63)</f>
        <v>-48648.669999999882</v>
      </c>
      <c r="G64" s="59">
        <f t="shared" si="4"/>
        <v>-4.4448223941116492E-2</v>
      </c>
      <c r="H64" s="22"/>
      <c r="I64" s="22"/>
      <c r="J64" s="22"/>
      <c r="K64" s="22"/>
      <c r="L64" s="22"/>
      <c r="M64" s="22"/>
      <c r="N64" s="22"/>
      <c r="O64" s="22"/>
      <c r="P64" s="9"/>
      <c r="Q64" s="9"/>
      <c r="R64" s="9"/>
      <c r="S64" s="9"/>
      <c r="T64" s="9"/>
      <c r="U64" s="9"/>
    </row>
    <row r="65" spans="1:21" s="4" customFormat="1" ht="18" customHeight="1" x14ac:dyDescent="0.2">
      <c r="A65" s="68"/>
      <c r="B65" s="28"/>
      <c r="C65" s="10"/>
      <c r="D65" s="10"/>
      <c r="E65" s="10"/>
      <c r="F65" s="10"/>
      <c r="G65" s="10"/>
      <c r="H65" s="22"/>
      <c r="I65" s="22"/>
      <c r="J65" s="22"/>
      <c r="K65" s="22"/>
      <c r="L65" s="22"/>
      <c r="M65" s="22"/>
      <c r="N65" s="22"/>
      <c r="O65" s="22"/>
      <c r="P65" s="9"/>
      <c r="Q65" s="9"/>
      <c r="R65" s="9"/>
      <c r="S65" s="9"/>
      <c r="T65" s="9"/>
      <c r="U65" s="9"/>
    </row>
    <row r="66" spans="1:21" s="4" customFormat="1" ht="18" customHeight="1" x14ac:dyDescent="0.2">
      <c r="A66" s="73" t="s">
        <v>181</v>
      </c>
      <c r="B66" s="28"/>
      <c r="C66" s="10"/>
      <c r="D66" s="10"/>
      <c r="E66" s="10"/>
      <c r="F66" s="10"/>
      <c r="G66" s="10"/>
      <c r="H66" s="22"/>
      <c r="I66" s="22"/>
      <c r="J66" s="22"/>
      <c r="K66" s="22"/>
      <c r="L66" s="22"/>
      <c r="M66" s="22"/>
      <c r="N66" s="22"/>
      <c r="O66" s="22"/>
      <c r="P66" s="9"/>
      <c r="Q66" s="9"/>
      <c r="R66" s="9"/>
      <c r="S66" s="9"/>
      <c r="T66" s="9"/>
      <c r="U66" s="9"/>
    </row>
    <row r="67" spans="1:21" s="4" customFormat="1" ht="18" customHeight="1" x14ac:dyDescent="0.2">
      <c r="A67" s="68"/>
      <c r="B67" s="28"/>
      <c r="C67" s="10"/>
      <c r="D67" s="10"/>
      <c r="E67" s="10"/>
      <c r="F67" s="10"/>
      <c r="G67" s="10"/>
      <c r="H67" s="22"/>
      <c r="I67" s="22"/>
      <c r="J67" s="22"/>
      <c r="K67" s="22"/>
      <c r="L67" s="22"/>
      <c r="M67" s="22"/>
      <c r="N67" s="22"/>
      <c r="O67" s="22"/>
      <c r="P67" s="9"/>
      <c r="Q67" s="9"/>
      <c r="R67" s="9"/>
      <c r="S67" s="9"/>
      <c r="T67" s="9"/>
      <c r="U67" s="9"/>
    </row>
    <row r="68" spans="1:21" s="4" customFormat="1" ht="18" customHeight="1" x14ac:dyDescent="0.2">
      <c r="A68" s="68"/>
      <c r="B68" s="28"/>
      <c r="C68" s="10"/>
      <c r="D68" s="10"/>
      <c r="E68" s="10"/>
      <c r="F68" s="10"/>
      <c r="G68" s="10"/>
      <c r="H68" s="22"/>
      <c r="I68" s="22"/>
      <c r="J68" s="22"/>
      <c r="K68" s="22"/>
      <c r="L68" s="22"/>
      <c r="M68" s="22"/>
      <c r="N68" s="22"/>
      <c r="O68" s="22"/>
      <c r="P68" s="9"/>
      <c r="Q68" s="9"/>
      <c r="R68" s="9"/>
      <c r="S68" s="9"/>
      <c r="T68" s="9"/>
      <c r="U68" s="9"/>
    </row>
    <row r="69" spans="1:21" s="4" customFormat="1" ht="18" customHeight="1" x14ac:dyDescent="0.2">
      <c r="A69" s="68"/>
      <c r="B69" s="28"/>
      <c r="C69" s="10"/>
      <c r="D69" s="10"/>
      <c r="E69" s="10"/>
      <c r="F69" s="10"/>
      <c r="G69" s="10"/>
      <c r="H69" s="22"/>
      <c r="I69" s="22"/>
      <c r="J69" s="22"/>
      <c r="K69" s="22"/>
      <c r="L69" s="22"/>
      <c r="M69" s="22"/>
      <c r="N69" s="22"/>
      <c r="O69" s="22"/>
      <c r="P69" s="9"/>
      <c r="Q69" s="9"/>
      <c r="R69" s="9"/>
      <c r="S69" s="9"/>
      <c r="T69" s="9"/>
      <c r="U69" s="9"/>
    </row>
    <row r="70" spans="1:21" s="4" customFormat="1" ht="18" customHeight="1" x14ac:dyDescent="0.2">
      <c r="A70" s="68"/>
      <c r="B70" s="28"/>
      <c r="C70" s="10"/>
      <c r="D70" s="10"/>
      <c r="E70" s="10"/>
      <c r="F70" s="10"/>
      <c r="G70" s="10"/>
      <c r="H70" s="22"/>
      <c r="I70" s="22"/>
      <c r="J70" s="22"/>
      <c r="K70" s="22"/>
      <c r="L70" s="22"/>
      <c r="M70" s="22"/>
      <c r="N70" s="22"/>
      <c r="O70" s="22"/>
      <c r="P70" s="9"/>
      <c r="Q70" s="9"/>
      <c r="R70" s="9"/>
      <c r="S70" s="9"/>
      <c r="T70" s="9"/>
      <c r="U70" s="9"/>
    </row>
    <row r="71" spans="1:21" s="4" customFormat="1" ht="18" customHeight="1" x14ac:dyDescent="0.2">
      <c r="A71" s="68"/>
      <c r="B71" s="28"/>
      <c r="C71" s="10"/>
      <c r="D71" s="10"/>
      <c r="E71" s="10"/>
      <c r="F71" s="10"/>
      <c r="G71" s="10"/>
      <c r="H71" s="22"/>
      <c r="I71" s="22"/>
      <c r="J71" s="22"/>
      <c r="K71" s="22"/>
      <c r="L71" s="22"/>
      <c r="M71" s="22"/>
      <c r="N71" s="22"/>
      <c r="O71" s="22"/>
      <c r="P71" s="9"/>
      <c r="Q71" s="9"/>
      <c r="R71" s="9"/>
      <c r="S71" s="9"/>
      <c r="T71" s="9"/>
      <c r="U71" s="9"/>
    </row>
    <row r="72" spans="1:21" s="4" customFormat="1" ht="18" customHeight="1" x14ac:dyDescent="0.2">
      <c r="A72" s="68"/>
      <c r="B72" s="28"/>
      <c r="C72" s="10"/>
      <c r="D72" s="10"/>
      <c r="E72" s="10"/>
      <c r="F72" s="10"/>
      <c r="G72" s="10"/>
      <c r="H72" s="22"/>
      <c r="I72" s="22"/>
      <c r="J72" s="22"/>
      <c r="K72" s="22"/>
      <c r="L72" s="22"/>
      <c r="M72" s="22"/>
      <c r="N72" s="22"/>
      <c r="O72" s="22"/>
      <c r="P72" s="9"/>
      <c r="Q72" s="9"/>
      <c r="R72" s="9"/>
      <c r="S72" s="9"/>
      <c r="T72" s="9"/>
      <c r="U72" s="9"/>
    </row>
    <row r="73" spans="1:21" s="4" customFormat="1" ht="18" customHeight="1" x14ac:dyDescent="0.2">
      <c r="A73" s="68"/>
      <c r="B73" s="28"/>
      <c r="C73" s="10"/>
      <c r="D73" s="10"/>
      <c r="E73" s="10"/>
      <c r="F73" s="10"/>
      <c r="G73" s="10"/>
      <c r="H73" s="22"/>
      <c r="I73" s="22"/>
      <c r="J73" s="22"/>
      <c r="K73" s="22"/>
      <c r="L73" s="22"/>
      <c r="M73" s="22"/>
      <c r="N73" s="22"/>
      <c r="O73" s="22"/>
      <c r="P73" s="9"/>
      <c r="Q73" s="9"/>
      <c r="R73" s="9"/>
      <c r="S73" s="9"/>
      <c r="T73" s="9"/>
      <c r="U73" s="9"/>
    </row>
    <row r="74" spans="1:21" s="4" customFormat="1" ht="18" customHeight="1" x14ac:dyDescent="0.2">
      <c r="A74" s="68"/>
      <c r="B74" s="28"/>
      <c r="C74" s="10"/>
      <c r="D74" s="10"/>
      <c r="E74" s="10"/>
      <c r="F74" s="10"/>
      <c r="G74" s="10"/>
      <c r="H74" s="22"/>
      <c r="I74" s="22"/>
      <c r="J74" s="22"/>
      <c r="K74" s="22"/>
      <c r="L74" s="22"/>
      <c r="M74" s="22"/>
      <c r="N74" s="22"/>
      <c r="O74" s="22"/>
      <c r="P74" s="9"/>
      <c r="Q74" s="9"/>
      <c r="R74" s="9"/>
      <c r="S74" s="9"/>
      <c r="T74" s="9"/>
      <c r="U74" s="9"/>
    </row>
    <row r="75" spans="1:21" s="4" customFormat="1" ht="18" customHeight="1" x14ac:dyDescent="0.2">
      <c r="A75" s="7" t="s">
        <v>12</v>
      </c>
      <c r="B75" s="27"/>
      <c r="C75" s="13"/>
      <c r="D75" s="13"/>
      <c r="E75" s="13"/>
      <c r="F75" s="13"/>
      <c r="G75" s="13"/>
      <c r="H75" s="22"/>
      <c r="I75" s="22"/>
      <c r="J75" s="72"/>
      <c r="K75" s="22"/>
      <c r="L75" s="22"/>
      <c r="M75" s="8"/>
      <c r="N75" s="22"/>
      <c r="O75" s="22"/>
      <c r="P75" s="9"/>
      <c r="Q75" s="9"/>
      <c r="R75" s="9"/>
      <c r="S75" s="9"/>
      <c r="T75" s="9"/>
      <c r="U75" s="9"/>
    </row>
    <row r="76" spans="1:21" s="4" customFormat="1" ht="17.45" customHeight="1" x14ac:dyDescent="0.2">
      <c r="A76" s="34" t="s">
        <v>13</v>
      </c>
      <c r="B76" s="30"/>
      <c r="C76" s="13"/>
      <c r="D76" s="13"/>
      <c r="E76" s="13"/>
      <c r="F76" s="13"/>
      <c r="G76" s="13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4" customFormat="1" ht="17.45" customHeight="1" x14ac:dyDescent="0.2">
      <c r="A77" s="15" t="s">
        <v>24</v>
      </c>
      <c r="B77" s="31">
        <v>6210</v>
      </c>
      <c r="C77" s="51">
        <v>3000</v>
      </c>
      <c r="D77" s="51">
        <v>723.57</v>
      </c>
      <c r="E77" s="51"/>
      <c r="F77" s="51">
        <f t="shared" ref="F77:F106" si="5">D77-C77</f>
        <v>-2276.4299999999998</v>
      </c>
      <c r="G77" s="58">
        <f t="shared" ref="G77:G106" si="6">F77/C77</f>
        <v>-0.75880999999999998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4" customFormat="1" ht="17.45" customHeight="1" x14ac:dyDescent="0.2">
      <c r="A78" s="15" t="s">
        <v>25</v>
      </c>
      <c r="B78" s="31">
        <v>6220</v>
      </c>
      <c r="C78" s="51">
        <v>3000</v>
      </c>
      <c r="D78" s="51">
        <v>2437.7800000000002</v>
      </c>
      <c r="E78" s="51"/>
      <c r="F78" s="51">
        <f t="shared" si="5"/>
        <v>-562.2199999999998</v>
      </c>
      <c r="G78" s="58">
        <f t="shared" si="6"/>
        <v>-0.18740666666666661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4" customFormat="1" ht="17.45" customHeight="1" x14ac:dyDescent="0.2">
      <c r="A79" s="15" t="s">
        <v>127</v>
      </c>
      <c r="B79" s="31">
        <v>5550</v>
      </c>
      <c r="C79" s="51">
        <v>0</v>
      </c>
      <c r="D79" s="51">
        <v>0</v>
      </c>
      <c r="E79" s="51"/>
      <c r="F79" s="51">
        <f t="shared" si="5"/>
        <v>0</v>
      </c>
      <c r="G79" s="58" t="s">
        <v>179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4" customFormat="1" ht="17.45" customHeight="1" x14ac:dyDescent="0.2">
      <c r="A80" s="15" t="s">
        <v>146</v>
      </c>
      <c r="B80" s="31">
        <v>5210</v>
      </c>
      <c r="C80" s="51">
        <v>18300</v>
      </c>
      <c r="D80" s="51">
        <v>14550.64</v>
      </c>
      <c r="E80" s="51"/>
      <c r="F80" s="51">
        <f t="shared" si="5"/>
        <v>-3749.3600000000006</v>
      </c>
      <c r="G80" s="58">
        <f t="shared" si="6"/>
        <v>-0.20488306010928964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4" customFormat="1" ht="17.45" customHeight="1" x14ac:dyDescent="0.2">
      <c r="A81" s="15" t="s">
        <v>14</v>
      </c>
      <c r="B81" s="31">
        <v>5410</v>
      </c>
      <c r="C81" s="51">
        <v>14070</v>
      </c>
      <c r="D81" s="51">
        <v>7687.6</v>
      </c>
      <c r="E81" s="51"/>
      <c r="F81" s="51">
        <f t="shared" si="5"/>
        <v>-6382.4</v>
      </c>
      <c r="G81" s="58">
        <f t="shared" si="6"/>
        <v>-0.45361762615493956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4" customFormat="1" ht="17.45" customHeight="1" x14ac:dyDescent="0.2">
      <c r="A82" s="34" t="s">
        <v>15</v>
      </c>
      <c r="B82" s="30"/>
      <c r="C82" s="13"/>
      <c r="D82" s="13"/>
      <c r="E82" s="13"/>
      <c r="F82" s="13"/>
      <c r="G82" s="1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4" customFormat="1" ht="17.45" customHeight="1" x14ac:dyDescent="0.2">
      <c r="A83" s="15" t="s">
        <v>127</v>
      </c>
      <c r="B83" s="31">
        <v>5555</v>
      </c>
      <c r="C83" s="51">
        <v>5000</v>
      </c>
      <c r="D83" s="51">
        <f>5156.18+287.55</f>
        <v>5443.7300000000005</v>
      </c>
      <c r="E83" s="51"/>
      <c r="F83" s="51">
        <f t="shared" si="5"/>
        <v>443.73000000000047</v>
      </c>
      <c r="G83" s="58">
        <f t="shared" si="6"/>
        <v>8.8746000000000089E-2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4" customFormat="1" ht="17.45" customHeight="1" x14ac:dyDescent="0.2">
      <c r="A84" s="15" t="s">
        <v>158</v>
      </c>
      <c r="B84" s="31">
        <v>5560</v>
      </c>
      <c r="C84" s="51">
        <v>0</v>
      </c>
      <c r="D84" s="51">
        <v>848.22</v>
      </c>
      <c r="E84" s="51"/>
      <c r="F84" s="51">
        <f t="shared" si="5"/>
        <v>848.22</v>
      </c>
      <c r="G84" s="58" t="s">
        <v>179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4" customFormat="1" ht="17.45" customHeight="1" x14ac:dyDescent="0.2">
      <c r="A85" s="15" t="s">
        <v>62</v>
      </c>
      <c r="B85" s="31">
        <v>5885</v>
      </c>
      <c r="C85" s="51">
        <v>20000</v>
      </c>
      <c r="D85" s="51">
        <v>19305.48</v>
      </c>
      <c r="E85" s="51"/>
      <c r="F85" s="51">
        <f t="shared" si="5"/>
        <v>-694.52000000000044</v>
      </c>
      <c r="G85" s="58">
        <f t="shared" si="6"/>
        <v>-3.4726000000000021E-2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4" customFormat="1" ht="17.45" customHeight="1" x14ac:dyDescent="0.2">
      <c r="A86" s="15" t="s">
        <v>130</v>
      </c>
      <c r="B86" s="31">
        <v>5415</v>
      </c>
      <c r="C86" s="51">
        <v>2334</v>
      </c>
      <c r="D86" s="51">
        <v>0</v>
      </c>
      <c r="E86" s="51"/>
      <c r="F86" s="51">
        <f t="shared" si="5"/>
        <v>-2334</v>
      </c>
      <c r="G86" s="58">
        <f t="shared" si="6"/>
        <v>-1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4" customFormat="1" ht="17.45" customHeight="1" x14ac:dyDescent="0.2">
      <c r="A87" s="15" t="s">
        <v>129</v>
      </c>
      <c r="B87" s="31">
        <v>5420</v>
      </c>
      <c r="C87" s="51">
        <v>28200</v>
      </c>
      <c r="D87" s="51">
        <v>15636.82</v>
      </c>
      <c r="E87" s="51"/>
      <c r="F87" s="51">
        <f t="shared" si="5"/>
        <v>-12563.18</v>
      </c>
      <c r="G87" s="58">
        <f t="shared" si="6"/>
        <v>-0.44550283687943265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4" customFormat="1" ht="17.45" customHeight="1" x14ac:dyDescent="0.2">
      <c r="A88" s="15" t="s">
        <v>131</v>
      </c>
      <c r="B88" s="31">
        <v>5485</v>
      </c>
      <c r="C88" s="51">
        <v>16000</v>
      </c>
      <c r="D88" s="51">
        <v>12446.46</v>
      </c>
      <c r="E88" s="51"/>
      <c r="F88" s="51">
        <f t="shared" si="5"/>
        <v>-3553.5400000000009</v>
      </c>
      <c r="G88" s="58">
        <f t="shared" si="6"/>
        <v>-0.22209625000000005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4" customFormat="1" ht="17.45" customHeight="1" x14ac:dyDescent="0.2">
      <c r="A89" s="15" t="s">
        <v>156</v>
      </c>
      <c r="B89" s="31">
        <v>5880</v>
      </c>
      <c r="C89" s="51">
        <v>0</v>
      </c>
      <c r="D89" s="51">
        <v>0</v>
      </c>
      <c r="E89" s="51"/>
      <c r="F89" s="51">
        <f t="shared" si="5"/>
        <v>0</v>
      </c>
      <c r="G89" s="58" t="s">
        <v>179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4" customFormat="1" ht="17.45" customHeight="1" x14ac:dyDescent="0.2">
      <c r="A90" s="15" t="s">
        <v>168</v>
      </c>
      <c r="B90" s="31">
        <v>5460</v>
      </c>
      <c r="C90" s="51">
        <v>8000</v>
      </c>
      <c r="D90" s="51">
        <v>2573.5100000000002</v>
      </c>
      <c r="E90" s="51"/>
      <c r="F90" s="51">
        <f t="shared" si="5"/>
        <v>-5426.49</v>
      </c>
      <c r="G90" s="58">
        <f t="shared" si="6"/>
        <v>-0.67831124999999992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4" customFormat="1" ht="17.45" customHeight="1" x14ac:dyDescent="0.2">
      <c r="A91" s="15" t="s">
        <v>147</v>
      </c>
      <c r="B91" s="31">
        <v>5470</v>
      </c>
      <c r="C91" s="51">
        <v>8000</v>
      </c>
      <c r="D91" s="51">
        <v>8498</v>
      </c>
      <c r="E91" s="51"/>
      <c r="F91" s="51">
        <f t="shared" si="5"/>
        <v>498</v>
      </c>
      <c r="G91" s="58">
        <f t="shared" si="6"/>
        <v>6.225E-2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4" customFormat="1" ht="17.45" customHeight="1" x14ac:dyDescent="0.2">
      <c r="A92" s="34" t="s">
        <v>26</v>
      </c>
      <c r="B92" s="30"/>
      <c r="C92" s="13"/>
      <c r="D92" s="13"/>
      <c r="E92" s="13"/>
      <c r="F92" s="13"/>
      <c r="G92" s="13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4" customFormat="1" ht="17.45" customHeight="1" x14ac:dyDescent="0.2">
      <c r="A93" s="15" t="s">
        <v>155</v>
      </c>
      <c r="B93" s="31">
        <v>5930</v>
      </c>
      <c r="C93" s="51">
        <v>20400</v>
      </c>
      <c r="D93" s="51">
        <v>14295.92</v>
      </c>
      <c r="E93" s="51"/>
      <c r="F93" s="51">
        <f t="shared" si="5"/>
        <v>-6104.08</v>
      </c>
      <c r="G93" s="58">
        <f t="shared" si="6"/>
        <v>-0.29921960784313723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4" customFormat="1" ht="17.45" customHeight="1" x14ac:dyDescent="0.2">
      <c r="A94" s="15" t="s">
        <v>119</v>
      </c>
      <c r="B94" s="31">
        <v>5935</v>
      </c>
      <c r="C94" s="51">
        <v>0</v>
      </c>
      <c r="D94" s="51">
        <v>5682.52</v>
      </c>
      <c r="E94" s="51"/>
      <c r="F94" s="51">
        <f t="shared" si="5"/>
        <v>5682.52</v>
      </c>
      <c r="G94" s="58" t="s">
        <v>179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4" customFormat="1" ht="17.45" customHeight="1" x14ac:dyDescent="0.2">
      <c r="A95" s="15" t="s">
        <v>27</v>
      </c>
      <c r="B95" s="31">
        <v>5980</v>
      </c>
      <c r="C95" s="51">
        <v>2500</v>
      </c>
      <c r="D95" s="51">
        <v>0</v>
      </c>
      <c r="E95" s="51"/>
      <c r="F95" s="51">
        <f t="shared" si="5"/>
        <v>-2500</v>
      </c>
      <c r="G95" s="58">
        <f t="shared" si="6"/>
        <v>-1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4" customFormat="1" ht="17.45" customHeight="1" x14ac:dyDescent="0.2">
      <c r="A96" s="15" t="s">
        <v>135</v>
      </c>
      <c r="B96" s="31">
        <v>5010</v>
      </c>
      <c r="C96" s="51">
        <v>320</v>
      </c>
      <c r="D96" s="51">
        <f>6954.84+42.19</f>
        <v>6997.03</v>
      </c>
      <c r="E96" s="51"/>
      <c r="F96" s="51">
        <f t="shared" si="5"/>
        <v>6677.03</v>
      </c>
      <c r="G96" s="58">
        <f t="shared" si="6"/>
        <v>20.865718749999999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4" customFormat="1" ht="17.45" customHeight="1" x14ac:dyDescent="0.2">
      <c r="A97" s="15" t="s">
        <v>153</v>
      </c>
      <c r="B97" s="31">
        <v>5960</v>
      </c>
      <c r="C97" s="51">
        <v>3100</v>
      </c>
      <c r="D97" s="51">
        <v>3211.86</v>
      </c>
      <c r="E97" s="51"/>
      <c r="F97" s="51">
        <f t="shared" si="5"/>
        <v>111.86000000000013</v>
      </c>
      <c r="G97" s="58">
        <f t="shared" si="6"/>
        <v>3.6083870967741974E-2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4" customFormat="1" ht="17.45" customHeight="1" x14ac:dyDescent="0.2">
      <c r="A98" s="15" t="s">
        <v>28</v>
      </c>
      <c r="B98" s="31">
        <v>6140</v>
      </c>
      <c r="C98" s="51">
        <v>4000</v>
      </c>
      <c r="D98" s="51">
        <v>4171.97</v>
      </c>
      <c r="E98" s="51"/>
      <c r="F98" s="51">
        <f t="shared" si="5"/>
        <v>171.97000000000025</v>
      </c>
      <c r="G98" s="58">
        <f t="shared" si="6"/>
        <v>4.2992500000000065E-2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4" customFormat="1" ht="17.45" customHeight="1" x14ac:dyDescent="0.2">
      <c r="A99" s="15" t="s">
        <v>149</v>
      </c>
      <c r="B99" s="31">
        <v>5949</v>
      </c>
      <c r="C99" s="51">
        <v>15160</v>
      </c>
      <c r="D99" s="51">
        <f>2436.96+10908.17</f>
        <v>13345.130000000001</v>
      </c>
      <c r="E99" s="51"/>
      <c r="F99" s="51">
        <f t="shared" si="5"/>
        <v>-1814.869999999999</v>
      </c>
      <c r="G99" s="58">
        <f t="shared" si="6"/>
        <v>-0.11971437994722949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4" customFormat="1" ht="17.45" customHeight="1" x14ac:dyDescent="0.2">
      <c r="A100" s="15" t="s">
        <v>152</v>
      </c>
      <c r="B100" s="31">
        <v>5955</v>
      </c>
      <c r="C100" s="51">
        <v>3000</v>
      </c>
      <c r="D100" s="51">
        <v>3936.69</v>
      </c>
      <c r="E100" s="51"/>
      <c r="F100" s="51">
        <f t="shared" si="5"/>
        <v>936.69</v>
      </c>
      <c r="G100" s="58">
        <f t="shared" si="6"/>
        <v>0.31223000000000001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4" customFormat="1" ht="17.45" customHeight="1" x14ac:dyDescent="0.2">
      <c r="A101" s="15" t="s">
        <v>151</v>
      </c>
      <c r="B101" s="31">
        <v>5909</v>
      </c>
      <c r="C101" s="51">
        <v>10500</v>
      </c>
      <c r="D101" s="51">
        <f>1272.64+4730.51+3225.27</f>
        <v>9228.42</v>
      </c>
      <c r="E101" s="51"/>
      <c r="F101" s="51">
        <f t="shared" si="5"/>
        <v>-1271.58</v>
      </c>
      <c r="G101" s="58">
        <f t="shared" si="6"/>
        <v>-0.12110285714285714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4" customFormat="1" ht="17.45" customHeight="1" x14ac:dyDescent="0.2">
      <c r="A102" s="15" t="s">
        <v>154</v>
      </c>
      <c r="B102" s="31">
        <v>5920</v>
      </c>
      <c r="C102" s="51">
        <v>20400</v>
      </c>
      <c r="D102" s="51">
        <v>20524.86</v>
      </c>
      <c r="E102" s="51"/>
      <c r="F102" s="51">
        <f t="shared" si="5"/>
        <v>124.86000000000058</v>
      </c>
      <c r="G102" s="58">
        <f t="shared" si="6"/>
        <v>6.1205882352941459E-3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4" customFormat="1" ht="17.45" customHeight="1" x14ac:dyDescent="0.2">
      <c r="A103" s="15" t="s">
        <v>30</v>
      </c>
      <c r="B103" s="31">
        <v>5085</v>
      </c>
      <c r="C103" s="51">
        <v>5000</v>
      </c>
      <c r="D103" s="51">
        <v>3316.63</v>
      </c>
      <c r="E103" s="51"/>
      <c r="F103" s="51">
        <f t="shared" si="5"/>
        <v>-1683.37</v>
      </c>
      <c r="G103" s="58">
        <f t="shared" si="6"/>
        <v>-0.33667399999999997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4" customFormat="1" ht="17.45" customHeight="1" x14ac:dyDescent="0.2">
      <c r="A104" s="15" t="s">
        <v>150</v>
      </c>
      <c r="B104" s="31">
        <v>5950</v>
      </c>
      <c r="C104" s="51">
        <v>50000</v>
      </c>
      <c r="D104" s="51">
        <v>46829.94</v>
      </c>
      <c r="E104" s="51"/>
      <c r="F104" s="51">
        <f t="shared" si="5"/>
        <v>-3170.0599999999977</v>
      </c>
      <c r="G104" s="58">
        <f t="shared" si="6"/>
        <v>-6.3401199999999949E-2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4" customFormat="1" ht="17.45" customHeight="1" x14ac:dyDescent="0.2">
      <c r="A105" s="15" t="s">
        <v>29</v>
      </c>
      <c r="B105" s="31">
        <v>6110</v>
      </c>
      <c r="C105" s="51">
        <v>12000</v>
      </c>
      <c r="D105" s="51">
        <v>12000</v>
      </c>
      <c r="E105" s="51"/>
      <c r="F105" s="51">
        <f t="shared" si="5"/>
        <v>0</v>
      </c>
      <c r="G105" s="58">
        <f t="shared" si="6"/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4" customFormat="1" ht="17.45" customHeight="1" x14ac:dyDescent="0.2">
      <c r="A106" s="15" t="s">
        <v>148</v>
      </c>
      <c r="B106" s="31">
        <v>5919</v>
      </c>
      <c r="C106" s="51">
        <v>326875</v>
      </c>
      <c r="D106" s="51">
        <f>269225.06+17203.05+19308.78+2781.97+6786.98</f>
        <v>315305.83999999997</v>
      </c>
      <c r="E106" s="51"/>
      <c r="F106" s="51">
        <f t="shared" si="5"/>
        <v>-11569.160000000033</v>
      </c>
      <c r="G106" s="58">
        <f t="shared" si="6"/>
        <v>-3.5393223709369127E-2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4" customFormat="1" ht="17.45" customHeight="1" x14ac:dyDescent="0.2">
      <c r="A107" s="34" t="s">
        <v>16</v>
      </c>
      <c r="B107" s="30"/>
      <c r="C107" s="13"/>
      <c r="D107" s="13"/>
      <c r="E107" s="13"/>
      <c r="F107" s="13"/>
      <c r="G107" s="1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4" customFormat="1" ht="17.45" customHeight="1" x14ac:dyDescent="0.2">
      <c r="A108" s="15" t="s">
        <v>74</v>
      </c>
      <c r="B108" s="31"/>
      <c r="C108" s="51"/>
      <c r="D108" s="51"/>
      <c r="E108" s="51"/>
      <c r="F108" s="51"/>
      <c r="G108" s="51"/>
      <c r="H108" s="9"/>
      <c r="I108" s="9"/>
      <c r="J108" s="9"/>
      <c r="K108" s="9"/>
      <c r="L108" s="9"/>
      <c r="M108" s="9"/>
      <c r="N108" s="39"/>
      <c r="O108" s="39"/>
      <c r="P108" s="39"/>
      <c r="Q108" s="39"/>
      <c r="R108" s="9"/>
      <c r="S108" s="9"/>
      <c r="T108" s="9"/>
      <c r="U108" s="9"/>
    </row>
    <row r="109" spans="1:21" s="4" customFormat="1" ht="17.45" customHeight="1" x14ac:dyDescent="0.2">
      <c r="A109" s="15" t="s">
        <v>112</v>
      </c>
      <c r="B109" s="31">
        <v>6005</v>
      </c>
      <c r="C109" s="51">
        <v>7200</v>
      </c>
      <c r="D109" s="51">
        <v>3103.2</v>
      </c>
      <c r="E109" s="51"/>
      <c r="F109" s="51">
        <f t="shared" ref="F109:F133" si="7">D109-C109</f>
        <v>-4096.8</v>
      </c>
      <c r="G109" s="58">
        <f t="shared" ref="G109:G132" si="8">F109/C109</f>
        <v>-0.56900000000000006</v>
      </c>
      <c r="H109" s="9"/>
      <c r="I109" s="9"/>
      <c r="J109" s="9"/>
      <c r="K109" s="9"/>
      <c r="L109" s="9"/>
      <c r="M109" s="9"/>
      <c r="N109" s="40"/>
      <c r="O109" s="41"/>
      <c r="P109" s="41"/>
      <c r="Q109" s="39"/>
      <c r="R109" s="9"/>
      <c r="S109" s="9"/>
      <c r="T109" s="9"/>
      <c r="U109" s="9"/>
    </row>
    <row r="110" spans="1:21" s="4" customFormat="1" ht="17.45" customHeight="1" x14ac:dyDescent="0.2">
      <c r="A110" s="15" t="s">
        <v>84</v>
      </c>
      <c r="B110" s="31"/>
      <c r="C110" s="51"/>
      <c r="D110" s="51"/>
      <c r="E110" s="51"/>
      <c r="F110" s="51"/>
      <c r="G110" s="51"/>
      <c r="H110" s="9"/>
      <c r="I110" s="9"/>
      <c r="J110" s="9"/>
      <c r="K110" s="9"/>
      <c r="L110" s="9"/>
      <c r="M110" s="9"/>
      <c r="N110" s="40"/>
      <c r="O110" s="41"/>
      <c r="P110" s="41"/>
      <c r="Q110" s="39"/>
      <c r="R110" s="9"/>
      <c r="S110" s="9"/>
      <c r="T110" s="9"/>
      <c r="U110" s="9"/>
    </row>
    <row r="111" spans="1:21" s="4" customFormat="1" ht="17.45" customHeight="1" x14ac:dyDescent="0.2">
      <c r="A111" s="15" t="s">
        <v>136</v>
      </c>
      <c r="B111" s="31">
        <v>5025</v>
      </c>
      <c r="C111" s="51">
        <v>0</v>
      </c>
      <c r="D111" s="51">
        <v>10882.73</v>
      </c>
      <c r="E111" s="51"/>
      <c r="F111" s="51">
        <f t="shared" si="7"/>
        <v>10882.73</v>
      </c>
      <c r="G111" s="58" t="s">
        <v>179</v>
      </c>
      <c r="H111" s="9"/>
      <c r="I111" s="9"/>
      <c r="J111" s="9"/>
      <c r="K111" s="9"/>
      <c r="L111" s="9"/>
      <c r="M111" s="9"/>
      <c r="N111" s="40"/>
      <c r="O111" s="41"/>
      <c r="P111" s="41"/>
      <c r="Q111" s="39"/>
      <c r="R111" s="9"/>
      <c r="S111" s="9"/>
      <c r="T111" s="9"/>
      <c r="U111" s="9"/>
    </row>
    <row r="112" spans="1:21" s="4" customFormat="1" ht="17.45" customHeight="1" x14ac:dyDescent="0.2">
      <c r="A112" s="15" t="s">
        <v>137</v>
      </c>
      <c r="B112" s="31">
        <v>5046</v>
      </c>
      <c r="C112" s="51">
        <v>0</v>
      </c>
      <c r="D112" s="51">
        <v>1500.97</v>
      </c>
      <c r="E112" s="51"/>
      <c r="F112" s="51">
        <f t="shared" si="7"/>
        <v>1500.97</v>
      </c>
      <c r="G112" s="58" t="s">
        <v>179</v>
      </c>
      <c r="H112" s="9"/>
      <c r="I112" s="9"/>
      <c r="J112" s="9"/>
      <c r="K112" s="9"/>
      <c r="L112" s="9"/>
      <c r="M112" s="9"/>
      <c r="N112" s="40"/>
      <c r="O112" s="41"/>
      <c r="P112" s="41"/>
      <c r="Q112" s="39"/>
      <c r="R112" s="9"/>
      <c r="S112" s="9"/>
      <c r="T112" s="9"/>
      <c r="U112" s="9"/>
    </row>
    <row r="113" spans="1:21" s="4" customFormat="1" ht="17.45" customHeight="1" x14ac:dyDescent="0.2">
      <c r="A113" s="15" t="s">
        <v>48</v>
      </c>
      <c r="B113" s="31"/>
      <c r="C113" s="51"/>
      <c r="D113" s="51"/>
      <c r="E113" s="51"/>
      <c r="F113" s="51"/>
      <c r="G113" s="51"/>
      <c r="H113" s="9"/>
      <c r="I113" s="9"/>
      <c r="J113" s="9"/>
      <c r="K113" s="9"/>
      <c r="L113" s="9"/>
      <c r="M113" s="9"/>
      <c r="N113" s="40"/>
      <c r="O113" s="41"/>
      <c r="P113" s="41"/>
      <c r="Q113" s="39"/>
      <c r="R113" s="9"/>
      <c r="S113" s="9"/>
      <c r="T113" s="9"/>
      <c r="U113" s="9"/>
    </row>
    <row r="114" spans="1:21" s="4" customFormat="1" ht="17.45" customHeight="1" x14ac:dyDescent="0.2">
      <c r="A114" s="15" t="s">
        <v>35</v>
      </c>
      <c r="B114" s="31">
        <v>5870</v>
      </c>
      <c r="C114" s="51">
        <v>500</v>
      </c>
      <c r="D114" s="51">
        <v>0</v>
      </c>
      <c r="E114" s="51"/>
      <c r="F114" s="51">
        <f t="shared" si="7"/>
        <v>-500</v>
      </c>
      <c r="G114" s="58">
        <f t="shared" si="8"/>
        <v>-1</v>
      </c>
      <c r="H114" s="9"/>
      <c r="I114" s="9"/>
      <c r="J114" s="9"/>
      <c r="K114" s="9"/>
      <c r="L114" s="9"/>
      <c r="M114" s="9"/>
      <c r="N114" s="40"/>
      <c r="O114" s="41"/>
      <c r="P114" s="41"/>
      <c r="Q114" s="39"/>
      <c r="R114" s="9"/>
      <c r="S114" s="9"/>
      <c r="T114" s="9"/>
      <c r="U114" s="9"/>
    </row>
    <row r="115" spans="1:21" s="4" customFormat="1" ht="17.45" customHeight="1" x14ac:dyDescent="0.2">
      <c r="A115" s="15" t="s">
        <v>75</v>
      </c>
      <c r="B115" s="31"/>
      <c r="C115" s="51"/>
      <c r="D115" s="51"/>
      <c r="E115" s="51"/>
      <c r="F115" s="51"/>
      <c r="G115" s="51"/>
      <c r="H115" s="9"/>
      <c r="I115" s="9"/>
      <c r="J115" s="9"/>
      <c r="K115" s="9"/>
      <c r="L115" s="9"/>
      <c r="M115" s="9"/>
      <c r="N115" s="40"/>
      <c r="O115" s="41"/>
      <c r="P115" s="41"/>
      <c r="Q115" s="39"/>
      <c r="R115" s="9"/>
      <c r="S115" s="9"/>
      <c r="T115" s="9"/>
      <c r="U115" s="9"/>
    </row>
    <row r="116" spans="1:21" s="4" customFormat="1" ht="17.45" customHeight="1" x14ac:dyDescent="0.2">
      <c r="A116" s="15" t="s">
        <v>114</v>
      </c>
      <c r="B116" s="31">
        <v>5110</v>
      </c>
      <c r="C116" s="51">
        <v>15000</v>
      </c>
      <c r="D116" s="51">
        <v>5316.33</v>
      </c>
      <c r="E116" s="51"/>
      <c r="F116" s="51">
        <f t="shared" si="7"/>
        <v>-9683.67</v>
      </c>
      <c r="G116" s="58">
        <f t="shared" si="8"/>
        <v>-0.64557799999999999</v>
      </c>
      <c r="H116" s="9"/>
      <c r="I116" s="9"/>
      <c r="J116" s="9"/>
      <c r="K116" s="9"/>
      <c r="L116" s="9"/>
      <c r="M116" s="9"/>
      <c r="N116" s="40"/>
      <c r="O116" s="41"/>
      <c r="P116" s="41"/>
      <c r="Q116" s="39"/>
      <c r="R116" s="9"/>
      <c r="S116" s="9"/>
      <c r="T116" s="9"/>
      <c r="U116" s="9"/>
    </row>
    <row r="117" spans="1:21" s="4" customFormat="1" ht="17.45" customHeight="1" x14ac:dyDescent="0.2">
      <c r="A117" s="15" t="s">
        <v>115</v>
      </c>
      <c r="B117" s="31">
        <v>5120</v>
      </c>
      <c r="C117" s="51">
        <v>15000</v>
      </c>
      <c r="D117" s="51">
        <v>16012.66</v>
      </c>
      <c r="E117" s="51"/>
      <c r="F117" s="51">
        <f t="shared" si="7"/>
        <v>1012.6599999999999</v>
      </c>
      <c r="G117" s="58">
        <f t="shared" si="8"/>
        <v>6.7510666666666663E-2</v>
      </c>
      <c r="H117" s="9"/>
      <c r="I117" s="9"/>
      <c r="J117" s="9"/>
      <c r="K117" s="9"/>
      <c r="L117" s="9"/>
      <c r="M117" s="9"/>
      <c r="N117" s="39"/>
      <c r="O117" s="41"/>
      <c r="P117" s="41"/>
      <c r="Q117" s="39"/>
      <c r="R117" s="9"/>
      <c r="S117" s="9"/>
      <c r="T117" s="9"/>
      <c r="U117" s="9"/>
    </row>
    <row r="118" spans="1:21" s="4" customFormat="1" ht="17.45" customHeight="1" x14ac:dyDescent="0.2">
      <c r="A118" s="15" t="s">
        <v>76</v>
      </c>
      <c r="B118" s="31"/>
      <c r="C118" s="51"/>
      <c r="D118" s="51"/>
      <c r="E118" s="51"/>
      <c r="F118" s="51"/>
      <c r="G118" s="51"/>
      <c r="H118" s="9"/>
      <c r="I118" s="9"/>
      <c r="J118" s="9"/>
      <c r="K118" s="9"/>
      <c r="L118" s="9"/>
      <c r="M118" s="9"/>
      <c r="N118" s="9"/>
      <c r="O118" s="38"/>
      <c r="P118" s="38"/>
      <c r="Q118" s="9"/>
      <c r="R118" s="9"/>
      <c r="S118" s="9"/>
      <c r="T118" s="9"/>
      <c r="U118" s="9"/>
    </row>
    <row r="119" spans="1:21" s="4" customFormat="1" ht="17.45" customHeight="1" x14ac:dyDescent="0.2">
      <c r="A119" s="15" t="s">
        <v>117</v>
      </c>
      <c r="B119" s="31">
        <v>5381</v>
      </c>
      <c r="C119" s="51">
        <v>10000</v>
      </c>
      <c r="D119" s="51">
        <v>35100.06</v>
      </c>
      <c r="E119" s="51"/>
      <c r="F119" s="51">
        <f t="shared" si="7"/>
        <v>25100.059999999998</v>
      </c>
      <c r="G119" s="58">
        <f t="shared" si="8"/>
        <v>2.5100059999999997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4" customFormat="1" ht="17.45" customHeight="1" x14ac:dyDescent="0.2">
      <c r="A120" s="15" t="s">
        <v>22</v>
      </c>
      <c r="B120" s="31">
        <v>6320</v>
      </c>
      <c r="C120" s="51">
        <v>11666.67</v>
      </c>
      <c r="D120" s="51">
        <f>869.82+10923.94</f>
        <v>11793.76</v>
      </c>
      <c r="E120" s="51"/>
      <c r="F120" s="51">
        <f t="shared" si="7"/>
        <v>127.09000000000015</v>
      </c>
      <c r="G120" s="58">
        <f t="shared" si="8"/>
        <v>1.0893425459021311E-2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4" customFormat="1" ht="17.45" customHeight="1" x14ac:dyDescent="0.2">
      <c r="A121" s="15" t="s">
        <v>18</v>
      </c>
      <c r="B121" s="31">
        <v>5350</v>
      </c>
      <c r="C121" s="51">
        <v>16666.669999999998</v>
      </c>
      <c r="D121" s="51">
        <v>19787.84</v>
      </c>
      <c r="E121" s="51"/>
      <c r="F121" s="51">
        <f t="shared" si="7"/>
        <v>3121.1700000000019</v>
      </c>
      <c r="G121" s="58">
        <f t="shared" si="8"/>
        <v>0.18727016254596762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4" customFormat="1" ht="17.45" customHeight="1" x14ac:dyDescent="0.2">
      <c r="A122" s="15" t="s">
        <v>21</v>
      </c>
      <c r="B122" s="31">
        <v>5315</v>
      </c>
      <c r="C122" s="51">
        <v>1666.67</v>
      </c>
      <c r="D122" s="51">
        <v>920</v>
      </c>
      <c r="E122" s="51"/>
      <c r="F122" s="51">
        <f t="shared" si="7"/>
        <v>-746.67000000000007</v>
      </c>
      <c r="G122" s="58">
        <f t="shared" si="8"/>
        <v>-0.44800110399779203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4" customFormat="1" ht="17.45" customHeight="1" x14ac:dyDescent="0.2">
      <c r="A123" s="15" t="s">
        <v>4</v>
      </c>
      <c r="B123" s="31">
        <v>5330</v>
      </c>
      <c r="C123" s="51">
        <v>5000</v>
      </c>
      <c r="D123" s="51">
        <v>5561.39</v>
      </c>
      <c r="E123" s="51"/>
      <c r="F123" s="51">
        <f t="shared" si="7"/>
        <v>561.39000000000033</v>
      </c>
      <c r="G123" s="58">
        <f t="shared" si="8"/>
        <v>0.11227800000000007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4" customFormat="1" ht="17.45" customHeight="1" x14ac:dyDescent="0.2">
      <c r="A124" s="15" t="s">
        <v>118</v>
      </c>
      <c r="B124" s="31">
        <v>5355</v>
      </c>
      <c r="C124" s="51">
        <f>5833.33+1666.67</f>
        <v>7500</v>
      </c>
      <c r="D124" s="51">
        <v>32.799999999999997</v>
      </c>
      <c r="E124" s="51"/>
      <c r="F124" s="51">
        <f t="shared" si="7"/>
        <v>-7467.2</v>
      </c>
      <c r="G124" s="58">
        <f t="shared" si="8"/>
        <v>-0.99562666666666666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4" customFormat="1" ht="17.45" customHeight="1" x14ac:dyDescent="0.2">
      <c r="A125" s="15" t="s">
        <v>19</v>
      </c>
      <c r="B125" s="31">
        <v>5370</v>
      </c>
      <c r="C125" s="51">
        <v>8333.33</v>
      </c>
      <c r="D125" s="51">
        <v>6115.71</v>
      </c>
      <c r="E125" s="51"/>
      <c r="F125" s="51">
        <f t="shared" si="7"/>
        <v>-2217.62</v>
      </c>
      <c r="G125" s="58">
        <f t="shared" si="8"/>
        <v>-0.26611450644580259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4" customFormat="1" ht="17.45" customHeight="1" x14ac:dyDescent="0.2">
      <c r="A126" s="15" t="s">
        <v>116</v>
      </c>
      <c r="B126" s="31">
        <v>5360</v>
      </c>
      <c r="C126" s="51">
        <v>7500</v>
      </c>
      <c r="D126" s="51">
        <f>3159.95+1965.7</f>
        <v>5125.6499999999996</v>
      </c>
      <c r="E126" s="51"/>
      <c r="F126" s="51">
        <f t="shared" si="7"/>
        <v>-2374.3500000000004</v>
      </c>
      <c r="G126" s="58">
        <f t="shared" si="8"/>
        <v>-0.31658000000000003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4" customFormat="1" ht="17.45" customHeight="1" x14ac:dyDescent="0.2">
      <c r="A127" s="15" t="s">
        <v>20</v>
      </c>
      <c r="B127" s="31">
        <v>5335</v>
      </c>
      <c r="C127" s="51">
        <v>4166.67</v>
      </c>
      <c r="D127" s="51">
        <v>1653.85</v>
      </c>
      <c r="E127" s="51"/>
      <c r="F127" s="51">
        <f t="shared" si="7"/>
        <v>-2512.8200000000002</v>
      </c>
      <c r="G127" s="58">
        <f t="shared" si="8"/>
        <v>-0.60307631753894597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4" customFormat="1" ht="17.45" customHeight="1" x14ac:dyDescent="0.2">
      <c r="A128" s="15" t="s">
        <v>31</v>
      </c>
      <c r="B128" s="31">
        <v>5340</v>
      </c>
      <c r="C128" s="51">
        <v>7000</v>
      </c>
      <c r="D128" s="51">
        <v>629.91999999999996</v>
      </c>
      <c r="E128" s="51"/>
      <c r="F128" s="51">
        <f t="shared" si="7"/>
        <v>-6370.08</v>
      </c>
      <c r="G128" s="58">
        <f t="shared" si="8"/>
        <v>-0.91001142857142858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4" customFormat="1" ht="17.45" customHeight="1" x14ac:dyDescent="0.2">
      <c r="A129" s="15" t="s">
        <v>17</v>
      </c>
      <c r="B129" s="31">
        <v>5260</v>
      </c>
      <c r="C129" s="51">
        <v>19947.330000000002</v>
      </c>
      <c r="D129" s="51">
        <v>14245.57</v>
      </c>
      <c r="E129" s="51"/>
      <c r="F129" s="51">
        <f t="shared" si="7"/>
        <v>-5701.760000000002</v>
      </c>
      <c r="G129" s="58">
        <f t="shared" si="8"/>
        <v>-0.28584076164579425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4" customFormat="1" ht="17.45" customHeight="1" x14ac:dyDescent="0.2">
      <c r="A130" s="15" t="s">
        <v>23</v>
      </c>
      <c r="B130" s="31">
        <v>5320</v>
      </c>
      <c r="C130" s="51">
        <v>65965.33</v>
      </c>
      <c r="D130" s="51">
        <f>2452+63782.99</f>
        <v>66234.989999999991</v>
      </c>
      <c r="E130" s="51"/>
      <c r="F130" s="51">
        <f t="shared" si="7"/>
        <v>269.65999999998894</v>
      </c>
      <c r="G130" s="58">
        <f t="shared" si="8"/>
        <v>4.0879049646229152E-3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4" customFormat="1" ht="17.45" customHeight="1" x14ac:dyDescent="0.2">
      <c r="A131" s="15" t="s">
        <v>47</v>
      </c>
      <c r="B131" s="31"/>
      <c r="C131" s="51"/>
      <c r="D131" s="51"/>
      <c r="E131" s="51"/>
      <c r="F131" s="51"/>
      <c r="G131" s="5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4" customFormat="1" ht="17.45" customHeight="1" x14ac:dyDescent="0.2">
      <c r="A132" s="15" t="s">
        <v>36</v>
      </c>
      <c r="B132" s="31">
        <v>5435</v>
      </c>
      <c r="C132" s="51">
        <v>5000</v>
      </c>
      <c r="D132" s="51">
        <v>9824</v>
      </c>
      <c r="E132" s="51"/>
      <c r="F132" s="51">
        <f t="shared" si="7"/>
        <v>4824</v>
      </c>
      <c r="G132" s="58">
        <f t="shared" si="8"/>
        <v>0.96479999999999999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4" customFormat="1" ht="17.45" customHeight="1" x14ac:dyDescent="0.2">
      <c r="A133" s="15" t="s">
        <v>134</v>
      </c>
      <c r="B133" s="31">
        <v>6260</v>
      </c>
      <c r="C133" s="51">
        <v>0</v>
      </c>
      <c r="D133" s="51">
        <v>60</v>
      </c>
      <c r="E133" s="51"/>
      <c r="F133" s="51">
        <f t="shared" si="7"/>
        <v>60</v>
      </c>
      <c r="G133" s="58" t="s">
        <v>179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4" customFormat="1" ht="17.45" customHeight="1" x14ac:dyDescent="0.2">
      <c r="A134" s="34" t="s">
        <v>63</v>
      </c>
      <c r="B134" s="30"/>
      <c r="C134" s="13"/>
      <c r="D134" s="13"/>
      <c r="E134" s="13"/>
      <c r="F134" s="13"/>
      <c r="G134" s="1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4" customFormat="1" ht="17.45" customHeight="1" x14ac:dyDescent="0.2">
      <c r="A135" s="15" t="s">
        <v>74</v>
      </c>
      <c r="B135" s="31"/>
      <c r="C135" s="51"/>
      <c r="D135" s="51"/>
      <c r="E135" s="51"/>
      <c r="F135" s="51"/>
      <c r="G135" s="5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5" customFormat="1" ht="17.45" customHeight="1" x14ac:dyDescent="0.2">
      <c r="A136" s="15" t="s">
        <v>77</v>
      </c>
      <c r="B136" s="31">
        <v>6022</v>
      </c>
      <c r="C136" s="51">
        <v>500</v>
      </c>
      <c r="D136" s="51">
        <v>0</v>
      </c>
      <c r="E136" s="51"/>
      <c r="F136" s="51">
        <f t="shared" ref="F136:F144" si="9">D136-C136</f>
        <v>-500</v>
      </c>
      <c r="G136" s="58">
        <f t="shared" ref="G136:G144" si="10">F136/C136</f>
        <v>-1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s="4" customFormat="1" ht="17.45" customHeight="1" x14ac:dyDescent="0.2">
      <c r="A137" s="15" t="s">
        <v>78</v>
      </c>
      <c r="B137" s="31">
        <v>6023</v>
      </c>
      <c r="C137" s="51">
        <v>500</v>
      </c>
      <c r="D137" s="51">
        <v>0</v>
      </c>
      <c r="E137" s="51"/>
      <c r="F137" s="51">
        <f t="shared" si="9"/>
        <v>-500</v>
      </c>
      <c r="G137" s="58">
        <f t="shared" si="10"/>
        <v>-1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4" customFormat="1" ht="17.45" customHeight="1" x14ac:dyDescent="0.2">
      <c r="A138" s="15" t="s">
        <v>32</v>
      </c>
      <c r="B138" s="31">
        <v>6025</v>
      </c>
      <c r="C138" s="51">
        <v>0</v>
      </c>
      <c r="D138" s="51">
        <v>0</v>
      </c>
      <c r="E138" s="51"/>
      <c r="F138" s="51">
        <f t="shared" si="9"/>
        <v>0</v>
      </c>
      <c r="G138" s="58" t="s">
        <v>179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4" customFormat="1" ht="17.45" customHeight="1" x14ac:dyDescent="0.2">
      <c r="A139" s="15" t="s">
        <v>31</v>
      </c>
      <c r="B139" s="31">
        <v>6030</v>
      </c>
      <c r="C139" s="51">
        <v>12000</v>
      </c>
      <c r="D139" s="51">
        <v>9540.98</v>
      </c>
      <c r="E139" s="51"/>
      <c r="F139" s="51">
        <f t="shared" si="9"/>
        <v>-2459.0200000000004</v>
      </c>
      <c r="G139" s="58">
        <f t="shared" si="10"/>
        <v>-0.20491833333333337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23" customFormat="1" ht="17.45" customHeight="1" x14ac:dyDescent="0.2">
      <c r="A140" s="15" t="s">
        <v>113</v>
      </c>
      <c r="B140" s="31">
        <v>6020</v>
      </c>
      <c r="C140" s="51">
        <v>6000</v>
      </c>
      <c r="D140" s="51">
        <v>7596.13</v>
      </c>
      <c r="E140" s="51"/>
      <c r="F140" s="51">
        <f t="shared" si="9"/>
        <v>1596.13</v>
      </c>
      <c r="G140" s="58">
        <f t="shared" si="10"/>
        <v>0.26602166666666671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s="4" customFormat="1" ht="17.45" customHeight="1" x14ac:dyDescent="0.2">
      <c r="A141" s="15" t="s">
        <v>84</v>
      </c>
      <c r="B141" s="31"/>
      <c r="C141" s="51"/>
      <c r="D141" s="51"/>
      <c r="E141" s="51"/>
      <c r="F141" s="51"/>
      <c r="G141" s="5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5" customFormat="1" ht="17.45" customHeight="1" x14ac:dyDescent="0.2">
      <c r="A142" s="15" t="s">
        <v>69</v>
      </c>
      <c r="B142" s="31">
        <v>5021</v>
      </c>
      <c r="C142" s="51">
        <v>62150</v>
      </c>
      <c r="D142" s="51">
        <v>102222.54</v>
      </c>
      <c r="E142" s="51"/>
      <c r="F142" s="51">
        <f t="shared" si="9"/>
        <v>40072.539999999994</v>
      </c>
      <c r="G142" s="58">
        <f t="shared" si="10"/>
        <v>0.64477135961383736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s="5" customFormat="1" ht="17.45" customHeight="1" x14ac:dyDescent="0.2">
      <c r="A143" s="15" t="s">
        <v>138</v>
      </c>
      <c r="B143" s="31">
        <v>5040</v>
      </c>
      <c r="C143" s="51">
        <v>0</v>
      </c>
      <c r="D143" s="51">
        <v>3378.27</v>
      </c>
      <c r="E143" s="51"/>
      <c r="F143" s="51">
        <f t="shared" si="9"/>
        <v>3378.27</v>
      </c>
      <c r="G143" s="58" t="s">
        <v>179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s="5" customFormat="1" ht="17.45" customHeight="1" x14ac:dyDescent="0.2">
      <c r="A144" s="15" t="s">
        <v>3</v>
      </c>
      <c r="B144" s="31">
        <v>5022</v>
      </c>
      <c r="C144" s="51">
        <v>5000</v>
      </c>
      <c r="D144" s="51">
        <v>5186.32</v>
      </c>
      <c r="E144" s="51"/>
      <c r="F144" s="51">
        <f t="shared" si="9"/>
        <v>186.31999999999971</v>
      </c>
      <c r="G144" s="58">
        <f t="shared" si="10"/>
        <v>3.7263999999999943E-2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4" customFormat="1" ht="17.45" customHeight="1" x14ac:dyDescent="0.2">
      <c r="A145" s="15" t="s">
        <v>49</v>
      </c>
      <c r="B145" s="31"/>
      <c r="C145" s="51"/>
      <c r="D145" s="51"/>
      <c r="E145" s="51"/>
      <c r="F145" s="51"/>
      <c r="G145" s="51"/>
      <c r="H145" s="9"/>
      <c r="I145" s="9"/>
      <c r="J145" s="9"/>
      <c r="K145" s="9"/>
      <c r="L145" s="9"/>
      <c r="M145" s="8"/>
      <c r="N145" s="9"/>
      <c r="O145" s="9"/>
      <c r="P145" s="9"/>
      <c r="Q145" s="9"/>
      <c r="R145" s="9"/>
      <c r="S145" s="9"/>
      <c r="T145" s="9"/>
      <c r="U145" s="9"/>
    </row>
    <row r="146" spans="1:21" s="4" customFormat="1" ht="17.45" customHeight="1" x14ac:dyDescent="0.2">
      <c r="A146" s="15" t="s">
        <v>33</v>
      </c>
      <c r="B146" s="31">
        <v>5868</v>
      </c>
      <c r="C146" s="51">
        <v>13680</v>
      </c>
      <c r="D146" s="51">
        <v>14223.06</v>
      </c>
      <c r="E146" s="51"/>
      <c r="F146" s="51">
        <f t="shared" ref="F146:F153" si="11">D146-C146</f>
        <v>543.05999999999949</v>
      </c>
      <c r="G146" s="58">
        <f t="shared" ref="G146:G152" si="12">F146/C146</f>
        <v>3.9697368421052592E-2</v>
      </c>
      <c r="H146" s="9"/>
      <c r="I146" s="9"/>
      <c r="J146" s="9"/>
      <c r="K146" s="9"/>
      <c r="L146" s="9"/>
      <c r="M146" s="8"/>
      <c r="N146" s="9"/>
      <c r="O146" s="9"/>
      <c r="P146" s="9"/>
      <c r="Q146" s="9"/>
      <c r="R146" s="9"/>
      <c r="S146" s="9"/>
      <c r="T146" s="9"/>
      <c r="U146" s="9"/>
    </row>
    <row r="147" spans="1:21" s="4" customFormat="1" ht="17.45" customHeight="1" x14ac:dyDescent="0.2">
      <c r="A147" s="15" t="s">
        <v>34</v>
      </c>
      <c r="B147" s="31">
        <v>5867</v>
      </c>
      <c r="C147" s="51">
        <v>5634</v>
      </c>
      <c r="D147" s="51">
        <v>5208.1099999999997</v>
      </c>
      <c r="E147" s="51"/>
      <c r="F147" s="51">
        <f t="shared" si="11"/>
        <v>-425.89000000000033</v>
      </c>
      <c r="G147" s="58">
        <f t="shared" si="12"/>
        <v>-7.5592829250976268E-2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4" customFormat="1" ht="17.45" customHeight="1" x14ac:dyDescent="0.2">
      <c r="A148" s="15" t="s">
        <v>66</v>
      </c>
      <c r="B148" s="31">
        <v>5865</v>
      </c>
      <c r="C148" s="51">
        <v>57500</v>
      </c>
      <c r="D148" s="51">
        <v>67934.720000000001</v>
      </c>
      <c r="E148" s="51"/>
      <c r="F148" s="51">
        <f t="shared" si="11"/>
        <v>10434.720000000001</v>
      </c>
      <c r="G148" s="58">
        <f t="shared" si="12"/>
        <v>0.18147339130434784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4" customFormat="1" ht="17.45" customHeight="1" x14ac:dyDescent="0.2">
      <c r="A149" s="15" t="s">
        <v>76</v>
      </c>
      <c r="B149" s="31"/>
      <c r="C149" s="51"/>
      <c r="D149" s="51"/>
      <c r="E149" s="51"/>
      <c r="F149" s="51"/>
      <c r="G149" s="51"/>
      <c r="H149" s="9"/>
      <c r="I149" s="9"/>
      <c r="J149" s="72"/>
      <c r="K149" s="9"/>
      <c r="L149" s="9"/>
      <c r="M149" s="8"/>
      <c r="N149" s="9"/>
      <c r="O149" s="9"/>
      <c r="P149" s="9"/>
      <c r="Q149" s="9"/>
      <c r="R149" s="9"/>
      <c r="S149" s="9"/>
      <c r="T149" s="9"/>
      <c r="U149" s="9"/>
    </row>
    <row r="150" spans="1:21" s="4" customFormat="1" ht="17.45" customHeight="1" x14ac:dyDescent="0.2">
      <c r="A150" s="15" t="s">
        <v>17</v>
      </c>
      <c r="B150" s="31">
        <v>5270</v>
      </c>
      <c r="C150" s="51">
        <v>12710.67</v>
      </c>
      <c r="D150" s="51">
        <v>6155.02</v>
      </c>
      <c r="E150" s="51"/>
      <c r="F150" s="51">
        <f t="shared" si="11"/>
        <v>-6555.65</v>
      </c>
      <c r="G150" s="58">
        <f t="shared" si="12"/>
        <v>-0.51575959410479544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4" customFormat="1" ht="17.45" customHeight="1" x14ac:dyDescent="0.2">
      <c r="A151" s="15" t="s">
        <v>47</v>
      </c>
      <c r="B151" s="31"/>
      <c r="C151" s="51"/>
      <c r="D151" s="51"/>
      <c r="E151" s="51"/>
      <c r="F151" s="51"/>
      <c r="G151" s="5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4" customFormat="1" ht="17.45" customHeight="1" x14ac:dyDescent="0.2">
      <c r="A152" s="15" t="s">
        <v>36</v>
      </c>
      <c r="B152" s="31">
        <v>5475</v>
      </c>
      <c r="C152" s="51">
        <v>5000</v>
      </c>
      <c r="D152" s="51">
        <v>839.6</v>
      </c>
      <c r="E152" s="51"/>
      <c r="F152" s="51">
        <f t="shared" si="11"/>
        <v>-4160.3999999999996</v>
      </c>
      <c r="G152" s="58">
        <f t="shared" si="12"/>
        <v>-0.83207999999999993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4" customFormat="1" ht="17.45" customHeight="1" x14ac:dyDescent="0.2">
      <c r="A153" s="15" t="s">
        <v>134</v>
      </c>
      <c r="B153" s="31">
        <v>6250</v>
      </c>
      <c r="C153" s="51">
        <v>0</v>
      </c>
      <c r="D153" s="51">
        <v>723.42</v>
      </c>
      <c r="E153" s="51"/>
      <c r="F153" s="51">
        <f t="shared" si="11"/>
        <v>723.42</v>
      </c>
      <c r="G153" s="58" t="s">
        <v>179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4" customFormat="1" ht="17.45" customHeight="1" x14ac:dyDescent="0.2">
      <c r="A154" s="34" t="s">
        <v>39</v>
      </c>
      <c r="B154" s="30"/>
      <c r="C154" s="13"/>
      <c r="D154" s="13"/>
      <c r="E154" s="13"/>
      <c r="F154" s="13"/>
      <c r="G154" s="13"/>
      <c r="H154" s="9"/>
      <c r="I154" s="9"/>
      <c r="J154" s="7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4" customFormat="1" ht="17.45" customHeight="1" x14ac:dyDescent="0.2">
      <c r="A155" s="15" t="s">
        <v>76</v>
      </c>
      <c r="B155" s="31"/>
      <c r="C155" s="51"/>
      <c r="D155" s="51"/>
      <c r="E155" s="51"/>
      <c r="F155" s="51"/>
      <c r="G155" s="5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4" customFormat="1" ht="17.45" customHeight="1" x14ac:dyDescent="0.2">
      <c r="A156" s="15" t="s">
        <v>37</v>
      </c>
      <c r="B156" s="31">
        <v>5835</v>
      </c>
      <c r="C156" s="51">
        <v>0</v>
      </c>
      <c r="D156" s="51">
        <v>0</v>
      </c>
      <c r="E156" s="51"/>
      <c r="F156" s="51">
        <f t="shared" ref="F156:F163" si="13">D156-C156</f>
        <v>0</v>
      </c>
      <c r="G156" s="58" t="s">
        <v>179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4" customFormat="1" ht="17.45" customHeight="1" x14ac:dyDescent="0.2">
      <c r="A157" s="15" t="s">
        <v>157</v>
      </c>
      <c r="B157" s="31">
        <v>5840</v>
      </c>
      <c r="C157" s="51">
        <v>0</v>
      </c>
      <c r="D157" s="51">
        <v>86.2</v>
      </c>
      <c r="E157" s="51"/>
      <c r="F157" s="51">
        <f t="shared" si="13"/>
        <v>86.2</v>
      </c>
      <c r="G157" s="58" t="s">
        <v>179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4" customFormat="1" ht="17.45" customHeight="1" x14ac:dyDescent="0.2">
      <c r="A158" s="15" t="s">
        <v>17</v>
      </c>
      <c r="B158" s="31">
        <v>5230</v>
      </c>
      <c r="C158" s="51">
        <v>20549.330000000002</v>
      </c>
      <c r="D158" s="51">
        <v>16066.1</v>
      </c>
      <c r="E158" s="51"/>
      <c r="F158" s="51">
        <f t="shared" si="13"/>
        <v>-4483.2300000000014</v>
      </c>
      <c r="G158" s="58">
        <f t="shared" ref="G158:G163" si="14">F158/C158</f>
        <v>-0.21816915685328919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4" customFormat="1" ht="17.45" customHeight="1" x14ac:dyDescent="0.2">
      <c r="A159" s="15" t="s">
        <v>47</v>
      </c>
      <c r="B159" s="31"/>
      <c r="C159" s="51"/>
      <c r="D159" s="51"/>
      <c r="E159" s="51"/>
      <c r="F159" s="51"/>
      <c r="G159" s="5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4" customFormat="1" ht="17.45" customHeight="1" x14ac:dyDescent="0.2">
      <c r="A160" s="15" t="s">
        <v>36</v>
      </c>
      <c r="B160" s="31">
        <v>5480</v>
      </c>
      <c r="C160" s="51">
        <v>10000</v>
      </c>
      <c r="D160" s="51">
        <v>11829.18</v>
      </c>
      <c r="E160" s="51"/>
      <c r="F160" s="51">
        <f t="shared" si="13"/>
        <v>1829.1800000000003</v>
      </c>
      <c r="G160" s="58">
        <f t="shared" si="14"/>
        <v>0.18291800000000003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4" customFormat="1" ht="17.45" customHeight="1" x14ac:dyDescent="0.2">
      <c r="A161" s="15" t="s">
        <v>134</v>
      </c>
      <c r="B161" s="31">
        <v>6240</v>
      </c>
      <c r="C161" s="51">
        <v>0</v>
      </c>
      <c r="D161" s="51">
        <v>70.88</v>
      </c>
      <c r="E161" s="51"/>
      <c r="F161" s="51">
        <f t="shared" si="13"/>
        <v>70.88</v>
      </c>
      <c r="G161" s="58" t="s">
        <v>179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4" customFormat="1" ht="17.45" customHeight="1" x14ac:dyDescent="0.2">
      <c r="A162" s="15" t="s">
        <v>50</v>
      </c>
      <c r="B162" s="31"/>
      <c r="C162" s="51"/>
      <c r="D162" s="51"/>
      <c r="E162" s="51"/>
      <c r="F162" s="51"/>
      <c r="G162" s="5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4" customFormat="1" ht="17.45" customHeight="1" x14ac:dyDescent="0.2">
      <c r="A163" s="15" t="s">
        <v>38</v>
      </c>
      <c r="B163" s="31">
        <v>5090</v>
      </c>
      <c r="C163" s="51">
        <v>5000</v>
      </c>
      <c r="D163" s="51">
        <v>210</v>
      </c>
      <c r="E163" s="51"/>
      <c r="F163" s="51">
        <f t="shared" si="13"/>
        <v>-4790</v>
      </c>
      <c r="G163" s="58">
        <f t="shared" si="14"/>
        <v>-0.95799999999999996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4" customFormat="1" ht="17.45" customHeight="1" x14ac:dyDescent="0.2">
      <c r="A164" s="34" t="s">
        <v>40</v>
      </c>
      <c r="B164" s="30"/>
      <c r="C164" s="13"/>
      <c r="D164" s="13"/>
      <c r="E164" s="13"/>
      <c r="F164" s="13"/>
      <c r="G164" s="13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4" customFormat="1" ht="17.45" customHeight="1" x14ac:dyDescent="0.2">
      <c r="A165" s="15" t="s">
        <v>51</v>
      </c>
      <c r="B165" s="31"/>
      <c r="C165" s="51"/>
      <c r="D165" s="51"/>
      <c r="E165" s="51"/>
      <c r="F165" s="51"/>
      <c r="G165" s="5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23" customFormat="1" ht="17.45" customHeight="1" x14ac:dyDescent="0.2">
      <c r="A166" s="15" t="s">
        <v>124</v>
      </c>
      <c r="B166" s="31">
        <v>5775</v>
      </c>
      <c r="C166" s="51">
        <v>0</v>
      </c>
      <c r="D166" s="51">
        <v>0</v>
      </c>
      <c r="E166" s="51"/>
      <c r="F166" s="51">
        <f t="shared" ref="F166:F181" si="15">D166-C166</f>
        <v>0</v>
      </c>
      <c r="G166" s="58" t="s">
        <v>179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s="23" customFormat="1" ht="17.45" customHeight="1" x14ac:dyDescent="0.2">
      <c r="A167" s="15" t="s">
        <v>41</v>
      </c>
      <c r="B167" s="31">
        <v>5715</v>
      </c>
      <c r="C167" s="51">
        <v>1000</v>
      </c>
      <c r="D167" s="51">
        <v>1295.78</v>
      </c>
      <c r="E167" s="51"/>
      <c r="F167" s="51">
        <f t="shared" si="15"/>
        <v>295.77999999999997</v>
      </c>
      <c r="G167" s="58">
        <f t="shared" ref="G167:G181" si="16">F167/C167</f>
        <v>0.29577999999999999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s="23" customFormat="1" ht="17.45" customHeight="1" x14ac:dyDescent="0.2">
      <c r="A168" s="15" t="s">
        <v>120</v>
      </c>
      <c r="B168" s="31">
        <v>5710</v>
      </c>
      <c r="C168" s="51">
        <v>9500</v>
      </c>
      <c r="D168" s="51">
        <v>612.41</v>
      </c>
      <c r="E168" s="51"/>
      <c r="F168" s="51">
        <f t="shared" si="15"/>
        <v>-8887.59</v>
      </c>
      <c r="G168" s="58">
        <f t="shared" si="16"/>
        <v>-0.93553578947368421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s="23" customFormat="1" ht="17.45" customHeight="1" x14ac:dyDescent="0.2">
      <c r="A169" s="15" t="s">
        <v>121</v>
      </c>
      <c r="B169" s="31">
        <v>5725</v>
      </c>
      <c r="C169" s="51">
        <v>2000</v>
      </c>
      <c r="D169" s="51">
        <v>3000</v>
      </c>
      <c r="E169" s="51"/>
      <c r="F169" s="51">
        <f t="shared" si="15"/>
        <v>1000</v>
      </c>
      <c r="G169" s="58">
        <f t="shared" si="16"/>
        <v>0.5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s="23" customFormat="1" ht="17.45" customHeight="1" x14ac:dyDescent="0.2">
      <c r="A170" s="15" t="s">
        <v>122</v>
      </c>
      <c r="B170" s="31">
        <v>5740</v>
      </c>
      <c r="C170" s="51">
        <v>1000</v>
      </c>
      <c r="D170" s="51">
        <v>0</v>
      </c>
      <c r="E170" s="51"/>
      <c r="F170" s="51">
        <f t="shared" si="15"/>
        <v>-1000</v>
      </c>
      <c r="G170" s="58">
        <f t="shared" si="16"/>
        <v>-1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s="23" customFormat="1" ht="17.45" customHeight="1" x14ac:dyDescent="0.2">
      <c r="A171" s="15" t="s">
        <v>133</v>
      </c>
      <c r="B171" s="31">
        <v>5820</v>
      </c>
      <c r="C171" s="51">
        <v>0</v>
      </c>
      <c r="D171" s="51">
        <v>0</v>
      </c>
      <c r="E171" s="51"/>
      <c r="F171" s="51">
        <f t="shared" si="15"/>
        <v>0</v>
      </c>
      <c r="G171" s="58" t="s">
        <v>179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s="23" customFormat="1" ht="17.45" customHeight="1" x14ac:dyDescent="0.2">
      <c r="A172" s="15" t="s">
        <v>42</v>
      </c>
      <c r="B172" s="31">
        <v>5730</v>
      </c>
      <c r="C172" s="51">
        <v>1000</v>
      </c>
      <c r="D172" s="51">
        <v>0</v>
      </c>
      <c r="E172" s="51"/>
      <c r="F172" s="51">
        <f t="shared" si="15"/>
        <v>-1000</v>
      </c>
      <c r="G172" s="58">
        <f t="shared" si="16"/>
        <v>-1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s="23" customFormat="1" ht="17.45" customHeight="1" x14ac:dyDescent="0.2">
      <c r="A173" s="15" t="s">
        <v>123</v>
      </c>
      <c r="B173" s="31">
        <v>5735</v>
      </c>
      <c r="C173" s="51">
        <v>0</v>
      </c>
      <c r="D173" s="51">
        <v>0</v>
      </c>
      <c r="E173" s="51"/>
      <c r="F173" s="51">
        <f t="shared" si="15"/>
        <v>0</v>
      </c>
      <c r="G173" s="58" t="s">
        <v>179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s="23" customFormat="1" ht="17.45" customHeight="1" x14ac:dyDescent="0.2">
      <c r="A174" s="15" t="s">
        <v>132</v>
      </c>
      <c r="B174" s="31">
        <v>5810</v>
      </c>
      <c r="C174" s="51">
        <v>0</v>
      </c>
      <c r="D174" s="51">
        <v>3068.65</v>
      </c>
      <c r="E174" s="51"/>
      <c r="F174" s="51">
        <f t="shared" si="15"/>
        <v>3068.65</v>
      </c>
      <c r="G174" s="58" t="s">
        <v>179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s="23" customFormat="1" ht="17.45" customHeight="1" x14ac:dyDescent="0.2">
      <c r="A175" s="15" t="s">
        <v>31</v>
      </c>
      <c r="B175" s="31">
        <v>5780</v>
      </c>
      <c r="C175" s="51">
        <v>5000</v>
      </c>
      <c r="D175" s="51">
        <v>0</v>
      </c>
      <c r="E175" s="51"/>
      <c r="F175" s="51">
        <f t="shared" si="15"/>
        <v>-5000</v>
      </c>
      <c r="G175" s="58">
        <f t="shared" si="16"/>
        <v>-1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s="4" customFormat="1" ht="17.45" customHeight="1" x14ac:dyDescent="0.2">
      <c r="A176" s="15" t="s">
        <v>76</v>
      </c>
      <c r="B176" s="31"/>
      <c r="C176" s="51"/>
      <c r="D176" s="51"/>
      <c r="E176" s="51"/>
      <c r="F176" s="51"/>
      <c r="G176" s="5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4" customFormat="1" ht="17.45" customHeight="1" x14ac:dyDescent="0.2">
      <c r="A177" s="15" t="s">
        <v>17</v>
      </c>
      <c r="B177" s="31">
        <v>5250</v>
      </c>
      <c r="C177" s="51">
        <v>16150.67</v>
      </c>
      <c r="D177" s="51">
        <v>14012.36</v>
      </c>
      <c r="E177" s="51"/>
      <c r="F177" s="51">
        <f t="shared" si="15"/>
        <v>-2138.3099999999995</v>
      </c>
      <c r="G177" s="58">
        <f t="shared" si="16"/>
        <v>-0.13239760331924308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4" customFormat="1" ht="17.45" customHeight="1" x14ac:dyDescent="0.2">
      <c r="A178" s="15" t="s">
        <v>47</v>
      </c>
      <c r="B178" s="31"/>
      <c r="C178" s="51"/>
      <c r="D178" s="51"/>
      <c r="E178" s="51"/>
      <c r="F178" s="51"/>
      <c r="G178" s="5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4" customFormat="1" ht="17.45" customHeight="1" x14ac:dyDescent="0.2">
      <c r="A179" s="15" t="s">
        <v>36</v>
      </c>
      <c r="B179" s="31">
        <v>5430</v>
      </c>
      <c r="C179" s="51">
        <v>12000</v>
      </c>
      <c r="D179" s="51">
        <v>9296.1299999999992</v>
      </c>
      <c r="E179" s="51"/>
      <c r="F179" s="51">
        <f t="shared" si="15"/>
        <v>-2703.8700000000008</v>
      </c>
      <c r="G179" s="58">
        <f t="shared" si="16"/>
        <v>-0.22532250000000006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4" customFormat="1" ht="17.45" customHeight="1" x14ac:dyDescent="0.2">
      <c r="A180" s="15" t="s">
        <v>134</v>
      </c>
      <c r="B180" s="31">
        <v>6230</v>
      </c>
      <c r="C180" s="51">
        <v>0</v>
      </c>
      <c r="D180" s="51">
        <v>634.77</v>
      </c>
      <c r="E180" s="51"/>
      <c r="F180" s="51">
        <f t="shared" si="15"/>
        <v>634.77</v>
      </c>
      <c r="G180" s="58" t="s">
        <v>179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4" customFormat="1" ht="17.45" customHeight="1" x14ac:dyDescent="0.2">
      <c r="A181" s="11" t="s">
        <v>86</v>
      </c>
      <c r="B181" s="30"/>
      <c r="C181" s="51">
        <f>SUM(C77:C180)</f>
        <v>1071146.3400000001</v>
      </c>
      <c r="D181" s="51">
        <f>SUM(D77:D180)</f>
        <v>1046090.6799999999</v>
      </c>
      <c r="E181" s="51"/>
      <c r="F181" s="51">
        <f t="shared" si="15"/>
        <v>-25055.660000000149</v>
      </c>
      <c r="G181" s="58">
        <f t="shared" si="16"/>
        <v>-2.3391444347371011E-2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3" customFormat="1" ht="20.100000000000001" customHeight="1" x14ac:dyDescent="0.25">
      <c r="A182" s="7" t="s">
        <v>44</v>
      </c>
      <c r="B182" s="27"/>
      <c r="C182" s="13"/>
      <c r="D182" s="13"/>
      <c r="E182" s="13"/>
      <c r="F182" s="13"/>
      <c r="G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s="3" customFormat="1" ht="17.45" customHeight="1" x14ac:dyDescent="0.25">
      <c r="A183" s="34" t="s">
        <v>13</v>
      </c>
      <c r="B183" s="30"/>
      <c r="C183" s="13"/>
      <c r="D183" s="13"/>
      <c r="E183" s="13"/>
      <c r="F183" s="13"/>
      <c r="G183" s="13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s="4" customFormat="1" ht="17.45" customHeight="1" x14ac:dyDescent="0.2">
      <c r="A184" s="15" t="s">
        <v>125</v>
      </c>
      <c r="B184" s="31">
        <v>5510</v>
      </c>
      <c r="C184" s="51">
        <v>0</v>
      </c>
      <c r="D184" s="51">
        <v>0</v>
      </c>
      <c r="E184" s="51"/>
      <c r="F184" s="51">
        <f t="shared" ref="F184:F192" si="17">D184-C184</f>
        <v>0</v>
      </c>
      <c r="G184" s="58" t="s">
        <v>179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4" customFormat="1" ht="17.45" customHeight="1" x14ac:dyDescent="0.2">
      <c r="A185" s="34" t="s">
        <v>15</v>
      </c>
      <c r="B185" s="30"/>
      <c r="C185" s="51"/>
      <c r="D185" s="51"/>
      <c r="E185" s="51"/>
      <c r="F185" s="51"/>
      <c r="G185" s="5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4" customFormat="1" ht="17.45" customHeight="1" x14ac:dyDescent="0.2">
      <c r="A186" s="15" t="s">
        <v>125</v>
      </c>
      <c r="B186" s="31">
        <v>5515</v>
      </c>
      <c r="C186" s="51">
        <v>100</v>
      </c>
      <c r="D186" s="51">
        <v>74.83</v>
      </c>
      <c r="E186" s="51"/>
      <c r="F186" s="51">
        <f t="shared" si="17"/>
        <v>-25.17</v>
      </c>
      <c r="G186" s="58">
        <f t="shared" ref="G186:G192" si="18">F186/C186</f>
        <v>-0.25170000000000003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4" customFormat="1" ht="17.45" customHeight="1" x14ac:dyDescent="0.2">
      <c r="A187" s="15" t="s">
        <v>126</v>
      </c>
      <c r="B187" s="31">
        <v>5520</v>
      </c>
      <c r="C187" s="51">
        <v>100</v>
      </c>
      <c r="D187" s="51">
        <v>82.62</v>
      </c>
      <c r="E187" s="51"/>
      <c r="F187" s="51">
        <f t="shared" si="17"/>
        <v>-17.379999999999995</v>
      </c>
      <c r="G187" s="58">
        <f t="shared" si="18"/>
        <v>-0.17379999999999995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4" customFormat="1" ht="17.45" customHeight="1" x14ac:dyDescent="0.2">
      <c r="A188" s="34" t="s">
        <v>16</v>
      </c>
      <c r="B188" s="30"/>
      <c r="C188" s="51"/>
      <c r="D188" s="51"/>
      <c r="E188" s="51"/>
      <c r="F188" s="51"/>
      <c r="G188" s="5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4" customFormat="1" ht="17.45" customHeight="1" x14ac:dyDescent="0.2">
      <c r="A189" s="11" t="s">
        <v>61</v>
      </c>
      <c r="B189" s="31">
        <v>6006</v>
      </c>
      <c r="C189" s="51">
        <v>9000</v>
      </c>
      <c r="D189" s="51">
        <v>325</v>
      </c>
      <c r="E189" s="51"/>
      <c r="F189" s="51">
        <f t="shared" si="17"/>
        <v>-8675</v>
      </c>
      <c r="G189" s="58">
        <f t="shared" si="18"/>
        <v>-0.96388888888888891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4" customFormat="1" ht="17.45" customHeight="1" x14ac:dyDescent="0.2">
      <c r="A190" s="15" t="s">
        <v>75</v>
      </c>
      <c r="B190" s="33"/>
      <c r="C190" s="51"/>
      <c r="D190" s="51"/>
      <c r="E190" s="51"/>
      <c r="F190" s="51"/>
      <c r="G190" s="5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4" customFormat="1" ht="17.45" customHeight="1" x14ac:dyDescent="0.2">
      <c r="A191" s="15" t="s">
        <v>79</v>
      </c>
      <c r="B191" s="33"/>
      <c r="C191" s="51">
        <v>1200</v>
      </c>
      <c r="D191" s="51">
        <v>0</v>
      </c>
      <c r="E191" s="51"/>
      <c r="F191" s="51">
        <f t="shared" si="17"/>
        <v>-1200</v>
      </c>
      <c r="G191" s="58">
        <f t="shared" si="18"/>
        <v>-1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4" customFormat="1" ht="17.45" customHeight="1" x14ac:dyDescent="0.2">
      <c r="A192" s="34" t="s">
        <v>43</v>
      </c>
      <c r="B192" s="30"/>
      <c r="C192" s="51">
        <f>SUM(C184:C191)</f>
        <v>10400</v>
      </c>
      <c r="D192" s="51">
        <f>SUM(D184:D191)</f>
        <v>482.45</v>
      </c>
      <c r="E192" s="51"/>
      <c r="F192" s="51">
        <f t="shared" si="17"/>
        <v>-9917.5499999999993</v>
      </c>
      <c r="G192" s="58">
        <f t="shared" si="18"/>
        <v>-0.95361057692307682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25" customFormat="1" ht="20.100000000000001" customHeight="1" x14ac:dyDescent="0.25">
      <c r="A193" s="18" t="s">
        <v>46</v>
      </c>
      <c r="B193" s="32"/>
      <c r="C193" s="53">
        <f>C181+C192</f>
        <v>1081546.3400000001</v>
      </c>
      <c r="D193" s="53">
        <f>D181+D192</f>
        <v>1046573.1299999999</v>
      </c>
      <c r="E193" s="53"/>
      <c r="F193" s="53">
        <f>F181+F192</f>
        <v>-34973.210000000152</v>
      </c>
      <c r="G193" s="53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s="3" customFormat="1" ht="15" customHeight="1" x14ac:dyDescent="0.15">
      <c r="A194" s="15"/>
      <c r="B194" s="31"/>
      <c r="C194" s="54"/>
      <c r="D194" s="54"/>
      <c r="E194" s="54"/>
      <c r="F194" s="54"/>
      <c r="G194" s="5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s="4" customFormat="1" ht="17.45" customHeight="1" x14ac:dyDescent="0.2">
      <c r="A195" s="15" t="s">
        <v>52</v>
      </c>
      <c r="B195" s="31"/>
      <c r="C195" s="54">
        <f>SUM(C60-C193)</f>
        <v>12955.659999999916</v>
      </c>
      <c r="D195" s="54">
        <f>SUM(D60-D193)</f>
        <v>-719.79999999981374</v>
      </c>
      <c r="E195" s="54"/>
      <c r="F195" s="51">
        <f t="shared" ref="F195" si="19">D195-C195</f>
        <v>-13675.45999999973</v>
      </c>
      <c r="G195" s="58">
        <f t="shared" ref="G195" si="20">F195/C195</f>
        <v>-1.0555587287718124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4" customFormat="1" ht="5.0999999999999996" customHeight="1" x14ac:dyDescent="0.2">
      <c r="A196" s="15"/>
      <c r="B196" s="31"/>
      <c r="C196" s="17"/>
      <c r="D196" s="17"/>
      <c r="E196" s="17"/>
      <c r="F196" s="17"/>
      <c r="G196" s="1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4" customFormat="1" ht="17.45" customHeight="1" x14ac:dyDescent="0.2">
      <c r="A197" s="34" t="s">
        <v>55</v>
      </c>
      <c r="B197" s="30"/>
      <c r="C197" s="12"/>
      <c r="D197" s="12"/>
      <c r="E197" s="12"/>
      <c r="F197" s="12"/>
      <c r="G197" s="12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4" customFormat="1" ht="17.45" customHeight="1" x14ac:dyDescent="0.2">
      <c r="A198" s="15" t="s">
        <v>173</v>
      </c>
      <c r="B198" s="31">
        <v>4125</v>
      </c>
      <c r="C198" s="51">
        <v>101</v>
      </c>
      <c r="D198" s="51">
        <v>600</v>
      </c>
      <c r="E198" s="51"/>
      <c r="F198" s="51">
        <f t="shared" ref="F198:F203" si="21">D198-C198</f>
        <v>499</v>
      </c>
      <c r="G198" s="58">
        <f t="shared" ref="G198:G203" si="22">F198/C198</f>
        <v>4.9405940594059405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4" customFormat="1" ht="17.45" customHeight="1" x14ac:dyDescent="0.2">
      <c r="A199" s="15" t="s">
        <v>109</v>
      </c>
      <c r="B199" s="31">
        <v>4670</v>
      </c>
      <c r="C199" s="51">
        <v>0</v>
      </c>
      <c r="D199" s="51">
        <v>0</v>
      </c>
      <c r="E199" s="51"/>
      <c r="F199" s="51">
        <f t="shared" si="21"/>
        <v>0</v>
      </c>
      <c r="G199" s="58" t="s">
        <v>179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4" customFormat="1" ht="17.45" customHeight="1" x14ac:dyDescent="0.2">
      <c r="A200" s="15" t="s">
        <v>108</v>
      </c>
      <c r="B200" s="31">
        <v>4675</v>
      </c>
      <c r="C200" s="51">
        <v>780</v>
      </c>
      <c r="D200" s="51">
        <v>262.02</v>
      </c>
      <c r="E200" s="51"/>
      <c r="F200" s="51">
        <f t="shared" si="21"/>
        <v>-517.98</v>
      </c>
      <c r="G200" s="58">
        <f t="shared" si="22"/>
        <v>-0.66407692307692312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4" customFormat="1" ht="17.45" customHeight="1" x14ac:dyDescent="0.2">
      <c r="A201" s="34" t="s">
        <v>53</v>
      </c>
      <c r="B201" s="30"/>
      <c r="C201" s="51">
        <f>SUM(C198:C200)</f>
        <v>881</v>
      </c>
      <c r="D201" s="51">
        <f>SUM(D198:D200)</f>
        <v>862.02</v>
      </c>
      <c r="E201" s="51"/>
      <c r="F201" s="51">
        <f t="shared" si="21"/>
        <v>-18.980000000000018</v>
      </c>
      <c r="G201" s="58">
        <f t="shared" si="22"/>
        <v>-2.1543700340522155E-2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4" customFormat="1" ht="5.0999999999999996" customHeight="1" x14ac:dyDescent="0.2">
      <c r="A202" s="15"/>
      <c r="B202" s="31"/>
      <c r="C202" s="54"/>
      <c r="D202" s="54"/>
      <c r="E202" s="54"/>
      <c r="F202" s="54"/>
      <c r="G202" s="5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4" customFormat="1" ht="17.45" customHeight="1" x14ac:dyDescent="0.2">
      <c r="A203" s="15" t="s">
        <v>54</v>
      </c>
      <c r="B203" s="31"/>
      <c r="C203" s="54">
        <f>C195+C201</f>
        <v>13836.659999999916</v>
      </c>
      <c r="D203" s="54">
        <f>D195+D201</f>
        <v>142.22000000018625</v>
      </c>
      <c r="E203" s="54"/>
      <c r="F203" s="51">
        <f t="shared" si="21"/>
        <v>-13694.439999999729</v>
      </c>
      <c r="G203" s="58">
        <f t="shared" si="22"/>
        <v>-0.98972150793615021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4" customFormat="1" ht="5.0999999999999996" customHeight="1" x14ac:dyDescent="0.2">
      <c r="A204" s="15"/>
      <c r="B204" s="31"/>
      <c r="C204" s="17"/>
      <c r="D204" s="17"/>
      <c r="E204" s="17"/>
      <c r="F204" s="17"/>
      <c r="G204" s="17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4" customFormat="1" ht="17.45" customHeight="1" x14ac:dyDescent="0.2">
      <c r="A205" s="34" t="s">
        <v>59</v>
      </c>
      <c r="B205" s="30"/>
      <c r="C205" s="12"/>
      <c r="D205" s="12"/>
      <c r="E205" s="12"/>
      <c r="F205" s="12"/>
      <c r="G205" s="1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4" customFormat="1" ht="17.45" customHeight="1" x14ac:dyDescent="0.2">
      <c r="A206" s="15" t="s">
        <v>56</v>
      </c>
      <c r="B206" s="31">
        <v>6190</v>
      </c>
      <c r="C206" s="51">
        <v>6300</v>
      </c>
      <c r="D206" s="51">
        <v>6166.5</v>
      </c>
      <c r="E206" s="51"/>
      <c r="F206" s="51">
        <f t="shared" ref="F206:F213" si="23">D206-C206</f>
        <v>-133.5</v>
      </c>
      <c r="G206" s="58">
        <f t="shared" ref="G206:G213" si="24">F206/C206</f>
        <v>-2.119047619047619E-2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4" customFormat="1" ht="17.45" customHeight="1" x14ac:dyDescent="0.2">
      <c r="A207" s="15" t="s">
        <v>57</v>
      </c>
      <c r="B207" s="31">
        <v>6135</v>
      </c>
      <c r="C207" s="51">
        <v>0</v>
      </c>
      <c r="D207" s="51">
        <v>0</v>
      </c>
      <c r="E207" s="51"/>
      <c r="F207" s="51">
        <f t="shared" si="23"/>
        <v>0</v>
      </c>
      <c r="G207" s="58" t="s">
        <v>179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4" customFormat="1" ht="17.45" customHeight="1" x14ac:dyDescent="0.2">
      <c r="A208" s="15" t="s">
        <v>160</v>
      </c>
      <c r="B208" s="31"/>
      <c r="C208" s="51">
        <v>0</v>
      </c>
      <c r="D208" s="51">
        <v>625</v>
      </c>
      <c r="E208" s="51"/>
      <c r="F208" s="51">
        <f t="shared" si="23"/>
        <v>625</v>
      </c>
      <c r="G208" s="58" t="s">
        <v>179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4" customFormat="1" ht="17.45" customHeight="1" x14ac:dyDescent="0.2">
      <c r="A209" s="15" t="s">
        <v>80</v>
      </c>
      <c r="B209" s="31">
        <v>4695</v>
      </c>
      <c r="C209" s="51">
        <v>0</v>
      </c>
      <c r="D209" s="51">
        <v>0</v>
      </c>
      <c r="E209" s="51"/>
      <c r="F209" s="51">
        <f t="shared" si="23"/>
        <v>0</v>
      </c>
      <c r="G209" s="58" t="s">
        <v>179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4" customFormat="1" ht="17.45" customHeight="1" x14ac:dyDescent="0.2">
      <c r="A210" s="15" t="s">
        <v>110</v>
      </c>
      <c r="B210" s="31">
        <v>6120</v>
      </c>
      <c r="C210" s="51">
        <v>7300</v>
      </c>
      <c r="D210" s="51">
        <v>12993.11</v>
      </c>
      <c r="E210" s="51"/>
      <c r="F210" s="51">
        <f t="shared" si="23"/>
        <v>5693.1100000000006</v>
      </c>
      <c r="G210" s="58">
        <f t="shared" si="24"/>
        <v>0.7798780821917809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4" customFormat="1" ht="17.45" customHeight="1" x14ac:dyDescent="0.2">
      <c r="A211" s="15" t="s">
        <v>128</v>
      </c>
      <c r="B211" s="31">
        <v>5875</v>
      </c>
      <c r="C211" s="51">
        <v>0</v>
      </c>
      <c r="D211" s="51">
        <v>7604.1</v>
      </c>
      <c r="E211" s="51"/>
      <c r="F211" s="51">
        <f t="shared" si="23"/>
        <v>7604.1</v>
      </c>
      <c r="G211" s="58" t="s">
        <v>179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4" customFormat="1" ht="17.45" customHeight="1" x14ac:dyDescent="0.2">
      <c r="A212" s="15" t="s">
        <v>85</v>
      </c>
      <c r="B212" s="31"/>
      <c r="C212" s="51">
        <v>0</v>
      </c>
      <c r="D212" s="51">
        <v>0</v>
      </c>
      <c r="E212" s="51"/>
      <c r="F212" s="51">
        <f t="shared" si="23"/>
        <v>0</v>
      </c>
      <c r="G212" s="58" t="s">
        <v>179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4" customFormat="1" ht="17.45" customHeight="1" x14ac:dyDescent="0.2">
      <c r="A213" s="34" t="s">
        <v>58</v>
      </c>
      <c r="B213" s="30"/>
      <c r="C213" s="51">
        <f>SUM(C206:C212)</f>
        <v>13600</v>
      </c>
      <c r="D213" s="51">
        <f>SUM(D206:D212)</f>
        <v>27388.71</v>
      </c>
      <c r="E213" s="51"/>
      <c r="F213" s="51">
        <f t="shared" si="23"/>
        <v>13788.71</v>
      </c>
      <c r="G213" s="58">
        <f t="shared" si="24"/>
        <v>1.0138757352941177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4" customFormat="1" ht="5.0999999999999996" customHeight="1" x14ac:dyDescent="0.2">
      <c r="A214" s="15"/>
      <c r="B214" s="31"/>
      <c r="C214" s="21"/>
      <c r="D214" s="21"/>
      <c r="E214" s="21"/>
      <c r="F214" s="21"/>
      <c r="G214" s="2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4" customFormat="1" ht="18" customHeight="1" x14ac:dyDescent="0.2">
      <c r="A215" s="18" t="s">
        <v>60</v>
      </c>
      <c r="B215" s="32"/>
      <c r="C215" s="53">
        <f t="shared" ref="C215:F215" si="25">C203-C213</f>
        <v>236.65999999991618</v>
      </c>
      <c r="D215" s="53">
        <f t="shared" si="25"/>
        <v>-27246.489999999812</v>
      </c>
      <c r="E215" s="53"/>
      <c r="F215" s="53">
        <f t="shared" si="25"/>
        <v>-27483.149999999729</v>
      </c>
      <c r="G215" s="53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4" customFormat="1" ht="17.45" customHeight="1" x14ac:dyDescent="0.2">
      <c r="A216" s="68"/>
      <c r="B216" s="28"/>
      <c r="C216" s="10"/>
      <c r="D216" s="10"/>
      <c r="E216" s="10"/>
      <c r="F216" s="10"/>
      <c r="G216" s="10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6" customFormat="1" ht="17.45" customHeight="1" x14ac:dyDescent="0.2">
      <c r="A217" s="37" t="s">
        <v>162</v>
      </c>
      <c r="B217" s="35"/>
      <c r="C217" s="10">
        <f>C181</f>
        <v>1071146.3400000001</v>
      </c>
      <c r="D217" s="10">
        <f>D181</f>
        <v>1046090.6799999999</v>
      </c>
      <c r="E217" s="10"/>
      <c r="F217" s="10">
        <f>F181</f>
        <v>-25055.660000000149</v>
      </c>
      <c r="G217" s="59">
        <f t="shared" ref="G217:G222" si="26">F217/C217</f>
        <v>-2.3391444347371011E-2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s="6" customFormat="1" ht="17.45" customHeight="1" x14ac:dyDescent="0.2">
      <c r="A218" s="69" t="s">
        <v>163</v>
      </c>
      <c r="B218" s="28"/>
      <c r="C218" s="48">
        <f>C192</f>
        <v>10400</v>
      </c>
      <c r="D218" s="48">
        <f>D192</f>
        <v>482.45</v>
      </c>
      <c r="E218" s="48"/>
      <c r="F218" s="48">
        <f>F192</f>
        <v>-9917.5499999999993</v>
      </c>
      <c r="G218" s="59">
        <f t="shared" si="26"/>
        <v>-0.95361057692307682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s="6" customFormat="1" ht="17.45" customHeight="1" x14ac:dyDescent="0.2">
      <c r="A219" s="69" t="s">
        <v>59</v>
      </c>
      <c r="B219" s="28"/>
      <c r="C219" s="19">
        <f>C213-C201</f>
        <v>12719</v>
      </c>
      <c r="D219" s="19">
        <f>D213-D201</f>
        <v>26526.69</v>
      </c>
      <c r="E219" s="19"/>
      <c r="F219" s="19">
        <f>F213-F201</f>
        <v>13807.689999999999</v>
      </c>
      <c r="G219" s="61">
        <f t="shared" si="26"/>
        <v>1.0855955656891263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s="6" customFormat="1" ht="17.45" customHeight="1" x14ac:dyDescent="0.2">
      <c r="A220" s="68"/>
      <c r="B220" s="28"/>
      <c r="C220" s="47">
        <f>SUM(C217:C219)</f>
        <v>1094265.3400000001</v>
      </c>
      <c r="D220" s="47">
        <f>SUM(D217:D219)</f>
        <v>1073099.8199999998</v>
      </c>
      <c r="E220" s="47"/>
      <c r="F220" s="47">
        <f>SUM(F217:F219)</f>
        <v>-21165.520000000153</v>
      </c>
      <c r="G220" s="62">
        <f t="shared" si="26"/>
        <v>-1.9342219136722499E-2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s="6" customFormat="1" ht="6" customHeight="1" x14ac:dyDescent="0.2">
      <c r="A221" s="68"/>
      <c r="B221" s="28"/>
      <c r="C221" s="10"/>
      <c r="D221" s="10"/>
      <c r="E221" s="10"/>
      <c r="F221" s="10"/>
      <c r="G221" s="6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s="46" customFormat="1" ht="17.45" customHeight="1" thickBot="1" x14ac:dyDescent="0.25">
      <c r="A222" s="70" t="s">
        <v>169</v>
      </c>
      <c r="B222" s="44"/>
      <c r="C222" s="49">
        <f>C64-C220</f>
        <v>236.65999999991618</v>
      </c>
      <c r="D222" s="49">
        <f>D64-D220</f>
        <v>-27246.489999999758</v>
      </c>
      <c r="E222" s="74" t="s">
        <v>184</v>
      </c>
      <c r="F222" s="49">
        <f>F64-F220</f>
        <v>-27483.149999999729</v>
      </c>
      <c r="G222" s="63">
        <f t="shared" si="26"/>
        <v>-116.12925716221356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</row>
    <row r="223" spans="1:21" s="50" customFormat="1" ht="17.45" customHeight="1" thickTop="1" x14ac:dyDescent="0.2">
      <c r="A223" s="65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5"/>
      <c r="O223" s="45"/>
      <c r="P223" s="45"/>
      <c r="Q223" s="45"/>
      <c r="R223" s="45"/>
      <c r="S223" s="45"/>
      <c r="T223" s="45"/>
      <c r="U223" s="45"/>
    </row>
    <row r="224" spans="1:21" ht="17.45" customHeight="1" x14ac:dyDescent="0.2">
      <c r="A224" s="75" t="s">
        <v>185</v>
      </c>
      <c r="C224" s="57"/>
    </row>
    <row r="225" spans="1:21" ht="17.45" customHeight="1" x14ac:dyDescent="0.2">
      <c r="A225" s="71" t="s">
        <v>178</v>
      </c>
      <c r="C225" s="57"/>
    </row>
    <row r="226" spans="1:21" ht="17.45" customHeight="1" x14ac:dyDescent="0.2"/>
    <row r="227" spans="1:21" s="50" customFormat="1" ht="17.45" customHeight="1" x14ac:dyDescent="0.2">
      <c r="A227" s="65"/>
      <c r="B227" s="42" t="s">
        <v>171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5"/>
      <c r="O227" s="45"/>
      <c r="P227" s="45"/>
      <c r="Q227" s="45"/>
      <c r="R227" s="45"/>
      <c r="S227" s="45"/>
      <c r="T227" s="45"/>
      <c r="U227" s="45"/>
    </row>
    <row r="228" spans="1:21" x14ac:dyDescent="0.2">
      <c r="B228" s="55" t="s">
        <v>172</v>
      </c>
    </row>
    <row r="230" spans="1:21" x14ac:dyDescent="0.2">
      <c r="B230" s="56" t="s">
        <v>174</v>
      </c>
    </row>
  </sheetData>
  <mergeCells count="4">
    <mergeCell ref="C3:C4"/>
    <mergeCell ref="D3:D4"/>
    <mergeCell ref="F3:F4"/>
    <mergeCell ref="G3:G4"/>
  </mergeCells>
  <pageMargins left="0.25" right="0.25" top="0.75" bottom="0.5" header="0.3" footer="0.3"/>
  <pageSetup paperSize="5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Renee Thivierge</cp:lastModifiedBy>
  <cp:lastPrinted>2018-05-15T22:14:16Z</cp:lastPrinted>
  <dcterms:created xsi:type="dcterms:W3CDTF">2016-05-31T16:01:17Z</dcterms:created>
  <dcterms:modified xsi:type="dcterms:W3CDTF">2018-05-23T21:30:40Z</dcterms:modified>
  <cp:contentStatus/>
</cp:coreProperties>
</file>